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Instructions and Notes" sheetId="3" r:id="rId1"/>
    <sheet name="Mini-LBO" sheetId="1" r:id="rId2"/>
    <sheet name="5-Yr DCF" sheetId="2" r:id="rId3"/>
  </sheets>
  <calcPr calcId="125725" iterate="1" iterateCount="1000"/>
</workbook>
</file>

<file path=xl/calcChain.xml><?xml version="1.0" encoding="utf-8"?>
<calcChain xmlns="http://schemas.openxmlformats.org/spreadsheetml/2006/main">
  <c r="Z16" i="2"/>
  <c r="X16"/>
  <c r="V16"/>
  <c r="T16"/>
  <c r="R16"/>
  <c r="P16"/>
  <c r="N16"/>
  <c r="L16"/>
  <c r="J16"/>
  <c r="H16"/>
  <c r="F16"/>
  <c r="V17" i="1"/>
  <c r="V19"/>
  <c r="P59" i="2"/>
  <c r="H35" i="1" l="1"/>
  <c r="F17" i="2" s="1"/>
  <c r="F43"/>
  <c r="F42"/>
  <c r="P33"/>
  <c r="N33"/>
  <c r="L33"/>
  <c r="J33"/>
  <c r="H33"/>
  <c r="F33"/>
  <c r="F32"/>
  <c r="P31"/>
  <c r="N31"/>
  <c r="L31"/>
  <c r="J31"/>
  <c r="H31"/>
  <c r="F31"/>
  <c r="F22"/>
  <c r="F19"/>
  <c r="F28" s="1"/>
  <c r="P13"/>
  <c r="N13"/>
  <c r="N27" s="1"/>
  <c r="L13"/>
  <c r="J13"/>
  <c r="J27" s="1"/>
  <c r="H13"/>
  <c r="F13"/>
  <c r="F27" s="1"/>
  <c r="P9"/>
  <c r="N9"/>
  <c r="L9"/>
  <c r="J9"/>
  <c r="H9"/>
  <c r="F9"/>
  <c r="X61"/>
  <c r="V61"/>
  <c r="T61"/>
  <c r="R61"/>
  <c r="P61"/>
  <c r="N61"/>
  <c r="L61"/>
  <c r="J61"/>
  <c r="H61"/>
  <c r="V59"/>
  <c r="J59"/>
  <c r="V73"/>
  <c r="X72"/>
  <c r="H37"/>
  <c r="J37" s="1"/>
  <c r="L37" s="1"/>
  <c r="N37" s="1"/>
  <c r="P37" s="1"/>
  <c r="R37" s="1"/>
  <c r="T37" s="1"/>
  <c r="V37" s="1"/>
  <c r="X37" s="1"/>
  <c r="Z37" s="1"/>
  <c r="F36"/>
  <c r="H36" s="1"/>
  <c r="J36" s="1"/>
  <c r="L36" s="1"/>
  <c r="N36" s="1"/>
  <c r="P36" s="1"/>
  <c r="R36" s="1"/>
  <c r="T36" s="1"/>
  <c r="V36" s="1"/>
  <c r="X36" s="1"/>
  <c r="Z36" s="1"/>
  <c r="F35"/>
  <c r="H35" s="1"/>
  <c r="J35" s="1"/>
  <c r="L35" s="1"/>
  <c r="N35" s="1"/>
  <c r="P35" s="1"/>
  <c r="R35" s="1"/>
  <c r="T35" s="1"/>
  <c r="V35" s="1"/>
  <c r="X35" s="1"/>
  <c r="Z35" s="1"/>
  <c r="P27"/>
  <c r="L27"/>
  <c r="H27"/>
  <c r="F10"/>
  <c r="H7"/>
  <c r="A3"/>
  <c r="H82" i="1"/>
  <c r="J82" s="1"/>
  <c r="L82" s="1"/>
  <c r="N82" s="1"/>
  <c r="P82" s="1"/>
  <c r="R82" s="1"/>
  <c r="T82" s="1"/>
  <c r="V82" s="1"/>
  <c r="X82" s="1"/>
  <c r="Z82" s="1"/>
  <c r="AB82" s="1"/>
  <c r="H74"/>
  <c r="A74"/>
  <c r="A73"/>
  <c r="A72"/>
  <c r="H56"/>
  <c r="J78" s="1"/>
  <c r="A56"/>
  <c r="A55"/>
  <c r="A54"/>
  <c r="R49"/>
  <c r="V49" s="1"/>
  <c r="X49" s="1"/>
  <c r="Z49" s="1"/>
  <c r="P49"/>
  <c r="N49"/>
  <c r="L49"/>
  <c r="J49"/>
  <c r="H49"/>
  <c r="V47"/>
  <c r="X47" s="1"/>
  <c r="Z47" s="1"/>
  <c r="AB47" s="1"/>
  <c r="R47"/>
  <c r="P47"/>
  <c r="N47"/>
  <c r="L47"/>
  <c r="J47"/>
  <c r="J40"/>
  <c r="L40" s="1"/>
  <c r="N40" s="1"/>
  <c r="P40" s="1"/>
  <c r="R40" s="1"/>
  <c r="T40" s="1"/>
  <c r="V40" s="1"/>
  <c r="X40" s="1"/>
  <c r="Z40" s="1"/>
  <c r="AB40" s="1"/>
  <c r="Z22" i="2" s="1"/>
  <c r="J36" i="1"/>
  <c r="L36" s="1"/>
  <c r="N36" s="1"/>
  <c r="P36" s="1"/>
  <c r="R36" s="1"/>
  <c r="T36" s="1"/>
  <c r="V36" s="1"/>
  <c r="X36" s="1"/>
  <c r="Z36" s="1"/>
  <c r="AB36" s="1"/>
  <c r="Z19" i="2" s="1"/>
  <c r="T30" i="1"/>
  <c r="V30" s="1"/>
  <c r="X30" s="1"/>
  <c r="Z30" s="1"/>
  <c r="AB30" s="1"/>
  <c r="R29"/>
  <c r="P29"/>
  <c r="N29"/>
  <c r="L11" i="2" s="1"/>
  <c r="L14" s="1"/>
  <c r="L29" i="1"/>
  <c r="J29"/>
  <c r="H29"/>
  <c r="V28"/>
  <c r="X28" s="1"/>
  <c r="Z28" s="1"/>
  <c r="AB28" s="1"/>
  <c r="R28"/>
  <c r="P28"/>
  <c r="N28"/>
  <c r="L28"/>
  <c r="J28"/>
  <c r="U27"/>
  <c r="W27" s="1"/>
  <c r="Y27" s="1"/>
  <c r="AA27" s="1"/>
  <c r="T27"/>
  <c r="T29" s="1"/>
  <c r="R11" i="2" s="1"/>
  <c r="J25" i="1"/>
  <c r="L25" s="1"/>
  <c r="N25" s="1"/>
  <c r="P25" s="1"/>
  <c r="R25" s="1"/>
  <c r="T25" s="1"/>
  <c r="V25" s="1"/>
  <c r="X25" s="1"/>
  <c r="Z25" s="1"/>
  <c r="AB25" s="1"/>
  <c r="AB12"/>
  <c r="AJ11"/>
  <c r="P9" s="1"/>
  <c r="AL25" s="1"/>
  <c r="F11"/>
  <c r="H73" s="1"/>
  <c r="F10"/>
  <c r="H72" s="1"/>
  <c r="A3"/>
  <c r="A2"/>
  <c r="A2" i="2" s="1"/>
  <c r="A53" s="1"/>
  <c r="H19" l="1"/>
  <c r="H28" s="1"/>
  <c r="L19"/>
  <c r="P19"/>
  <c r="T19"/>
  <c r="X19"/>
  <c r="J22"/>
  <c r="N22"/>
  <c r="R22"/>
  <c r="V22"/>
  <c r="J19"/>
  <c r="N19"/>
  <c r="R19"/>
  <c r="V19"/>
  <c r="H22"/>
  <c r="L22"/>
  <c r="P22"/>
  <c r="T22"/>
  <c r="X22"/>
  <c r="J7"/>
  <c r="L7" s="1"/>
  <c r="N7" s="1"/>
  <c r="P7" s="1"/>
  <c r="R7" s="1"/>
  <c r="T7" s="1"/>
  <c r="V7" s="1"/>
  <c r="X7" s="1"/>
  <c r="Z7" s="1"/>
  <c r="F44"/>
  <c r="F11"/>
  <c r="F14" s="1"/>
  <c r="F15" s="1"/>
  <c r="J11"/>
  <c r="J14" s="1"/>
  <c r="N11"/>
  <c r="N14" s="1"/>
  <c r="N15" s="1"/>
  <c r="R9"/>
  <c r="H11"/>
  <c r="H14" s="1"/>
  <c r="H15" s="1"/>
  <c r="P11"/>
  <c r="L42" s="1"/>
  <c r="AL28" i="1"/>
  <c r="AL29" s="1"/>
  <c r="AL32" s="1"/>
  <c r="R12" i="2"/>
  <c r="L15"/>
  <c r="H32"/>
  <c r="L32"/>
  <c r="P32"/>
  <c r="H34"/>
  <c r="L34"/>
  <c r="P34"/>
  <c r="J12"/>
  <c r="J32"/>
  <c r="N32"/>
  <c r="F34"/>
  <c r="J34"/>
  <c r="N34"/>
  <c r="X17" i="1"/>
  <c r="X18"/>
  <c r="X19"/>
  <c r="F74"/>
  <c r="J74"/>
  <c r="AB49"/>
  <c r="T46"/>
  <c r="R31" i="2" s="1"/>
  <c r="T48" i="1"/>
  <c r="T31" s="1"/>
  <c r="R65" i="2"/>
  <c r="D15" i="1"/>
  <c r="V27"/>
  <c r="T9" i="2" s="1"/>
  <c r="H54" i="1"/>
  <c r="H34" s="1"/>
  <c r="H55"/>
  <c r="J65" i="2"/>
  <c r="V65"/>
  <c r="H10"/>
  <c r="L10"/>
  <c r="P10"/>
  <c r="T10"/>
  <c r="L12"/>
  <c r="P12"/>
  <c r="P14"/>
  <c r="J15"/>
  <c r="H65"/>
  <c r="L65"/>
  <c r="P65"/>
  <c r="T65"/>
  <c r="X65"/>
  <c r="J72"/>
  <c r="N72"/>
  <c r="R72"/>
  <c r="V72"/>
  <c r="H73"/>
  <c r="L73"/>
  <c r="P73"/>
  <c r="T73"/>
  <c r="X73"/>
  <c r="J10"/>
  <c r="N10"/>
  <c r="R10"/>
  <c r="N65"/>
  <c r="H72"/>
  <c r="L72"/>
  <c r="P72"/>
  <c r="T72"/>
  <c r="J73"/>
  <c r="N73"/>
  <c r="R73"/>
  <c r="N12" l="1"/>
  <c r="F12"/>
  <c r="P15" i="1"/>
  <c r="A64" i="2"/>
  <c r="H12"/>
  <c r="R13"/>
  <c r="R33"/>
  <c r="R34" s="1"/>
  <c r="AB32" i="1"/>
  <c r="T32"/>
  <c r="L32"/>
  <c r="L45" s="1"/>
  <c r="Z32"/>
  <c r="R32"/>
  <c r="J32"/>
  <c r="J45" s="1"/>
  <c r="X32"/>
  <c r="P32"/>
  <c r="H32"/>
  <c r="V32"/>
  <c r="N32"/>
  <c r="N45" s="1"/>
  <c r="R32" i="2"/>
  <c r="AB7" i="1"/>
  <c r="R11"/>
  <c r="R10"/>
  <c r="N68" i="2"/>
  <c r="X68"/>
  <c r="P68"/>
  <c r="H68"/>
  <c r="V68"/>
  <c r="T68"/>
  <c r="L68"/>
  <c r="L43"/>
  <c r="N66" s="1"/>
  <c r="J68"/>
  <c r="V48" i="1"/>
  <c r="V29"/>
  <c r="T11" i="2" s="1"/>
  <c r="T12" s="1"/>
  <c r="X27" i="1"/>
  <c r="V9" i="2" s="1"/>
  <c r="V10" s="1"/>
  <c r="P15"/>
  <c r="V46" i="1"/>
  <c r="T31" i="2" s="1"/>
  <c r="T32" s="1"/>
  <c r="H57" i="1"/>
  <c r="H62" s="1"/>
  <c r="R68" i="2"/>
  <c r="J33" i="1"/>
  <c r="T45"/>
  <c r="T33"/>
  <c r="R66" i="2" l="1"/>
  <c r="L33" i="1"/>
  <c r="R9"/>
  <c r="R15" s="1"/>
  <c r="F13"/>
  <c r="N33"/>
  <c r="V31"/>
  <c r="T33" i="2"/>
  <c r="T34" s="1"/>
  <c r="R27"/>
  <c r="R14"/>
  <c r="R15" s="1"/>
  <c r="H45" i="1"/>
  <c r="H33"/>
  <c r="H37" s="1"/>
  <c r="H38" s="1"/>
  <c r="H39" s="1"/>
  <c r="H41" s="1"/>
  <c r="R45"/>
  <c r="R33"/>
  <c r="P45"/>
  <c r="P33"/>
  <c r="J28" i="2"/>
  <c r="J66"/>
  <c r="AB9" i="1"/>
  <c r="AB10"/>
  <c r="Z27"/>
  <c r="X48"/>
  <c r="X29"/>
  <c r="V11" i="2" s="1"/>
  <c r="L66"/>
  <c r="P66"/>
  <c r="AB13" i="1"/>
  <c r="H64"/>
  <c r="H65"/>
  <c r="H63"/>
  <c r="V33"/>
  <c r="X46"/>
  <c r="V31" i="2" s="1"/>
  <c r="V32" s="1"/>
  <c r="T66"/>
  <c r="V66"/>
  <c r="H66"/>
  <c r="X66"/>
  <c r="H68" i="1" l="1"/>
  <c r="H66"/>
  <c r="AF17"/>
  <c r="AF18"/>
  <c r="AF16"/>
  <c r="F15"/>
  <c r="Z46"/>
  <c r="X31" i="2" s="1"/>
  <c r="X9"/>
  <c r="X10" s="1"/>
  <c r="V45" i="1"/>
  <c r="T13" i="2"/>
  <c r="V12"/>
  <c r="X31" i="1"/>
  <c r="X33" s="1"/>
  <c r="V33" i="2"/>
  <c r="V34" s="1"/>
  <c r="L28"/>
  <c r="H58" i="1"/>
  <c r="H51"/>
  <c r="H69" s="1"/>
  <c r="Z29"/>
  <c r="X11" i="2" s="1"/>
  <c r="AB27" i="1"/>
  <c r="Z9" i="2" s="1"/>
  <c r="Z48" i="1"/>
  <c r="X12" i="2" l="1"/>
  <c r="Z10"/>
  <c r="H9" i="1"/>
  <c r="H13"/>
  <c r="H12"/>
  <c r="H10"/>
  <c r="H11"/>
  <c r="X32" i="2"/>
  <c r="Z31" i="1"/>
  <c r="X33" i="2"/>
  <c r="X34" s="1"/>
  <c r="X45" i="1"/>
  <c r="V13" i="2"/>
  <c r="T14"/>
  <c r="T15" s="1"/>
  <c r="T27"/>
  <c r="AB46" i="1"/>
  <c r="Z31" i="2" s="1"/>
  <c r="Z32" s="1"/>
  <c r="F26"/>
  <c r="F18"/>
  <c r="F20"/>
  <c r="F21" s="1"/>
  <c r="F23" s="1"/>
  <c r="F39" s="1"/>
  <c r="N28"/>
  <c r="Z33" i="1"/>
  <c r="H59"/>
  <c r="H67" s="1"/>
  <c r="AB29"/>
  <c r="Z11" i="2" s="1"/>
  <c r="AB48" i="1"/>
  <c r="H15" l="1"/>
  <c r="Z45"/>
  <c r="X13" i="2"/>
  <c r="Z12"/>
  <c r="AB31" i="1"/>
  <c r="Z33" i="2"/>
  <c r="Z34" s="1"/>
  <c r="V27"/>
  <c r="V14"/>
  <c r="V15" s="1"/>
  <c r="P28"/>
  <c r="AB33" i="1"/>
  <c r="AB45" l="1"/>
  <c r="Z13" i="2"/>
  <c r="X27"/>
  <c r="X14"/>
  <c r="X15" s="1"/>
  <c r="R28"/>
  <c r="Z27" l="1"/>
  <c r="Z14"/>
  <c r="Z15" s="1"/>
  <c r="T28"/>
  <c r="V28" l="1"/>
  <c r="X28" l="1"/>
  <c r="Z28" l="1"/>
  <c r="H26" l="1"/>
  <c r="J26"/>
  <c r="L26"/>
  <c r="N26"/>
  <c r="P26"/>
  <c r="R26"/>
  <c r="T26"/>
  <c r="V26"/>
  <c r="X26"/>
  <c r="Z26"/>
  <c r="H77" l="1"/>
  <c r="J77"/>
  <c r="L77"/>
  <c r="N77"/>
  <c r="P77"/>
  <c r="R77"/>
  <c r="T77"/>
  <c r="V77"/>
  <c r="X77"/>
  <c r="P84"/>
  <c r="T84"/>
  <c r="P85"/>
  <c r="T85"/>
  <c r="J62" i="1"/>
  <c r="L62"/>
  <c r="N62"/>
  <c r="P62"/>
  <c r="R62"/>
  <c r="T62"/>
  <c r="V62"/>
  <c r="X62"/>
  <c r="Z62"/>
  <c r="AB62"/>
  <c r="F72"/>
  <c r="J72"/>
  <c r="F73"/>
  <c r="J73"/>
  <c r="J76"/>
  <c r="J77"/>
  <c r="H17" i="2" l="1"/>
  <c r="J17"/>
  <c r="L17"/>
  <c r="N17"/>
  <c r="P17"/>
  <c r="R17"/>
  <c r="T17"/>
  <c r="V17"/>
  <c r="X17"/>
  <c r="Z17"/>
  <c r="H18"/>
  <c r="J18"/>
  <c r="L18"/>
  <c r="N18"/>
  <c r="P18"/>
  <c r="R18"/>
  <c r="T18"/>
  <c r="V18"/>
  <c r="X18"/>
  <c r="Z18"/>
  <c r="H20"/>
  <c r="J20"/>
  <c r="L20"/>
  <c r="N20"/>
  <c r="P20"/>
  <c r="R20"/>
  <c r="T20"/>
  <c r="V20"/>
  <c r="X20"/>
  <c r="Z20"/>
  <c r="H21"/>
  <c r="J21"/>
  <c r="L21"/>
  <c r="N21"/>
  <c r="P21"/>
  <c r="R21"/>
  <c r="T21"/>
  <c r="V21"/>
  <c r="X21"/>
  <c r="Z21"/>
  <c r="H23"/>
  <c r="J23"/>
  <c r="L23"/>
  <c r="N23"/>
  <c r="P23"/>
  <c r="R23"/>
  <c r="T23"/>
  <c r="V23"/>
  <c r="X23"/>
  <c r="Z23"/>
  <c r="H39"/>
  <c r="J39"/>
  <c r="L39"/>
  <c r="N39"/>
  <c r="P39"/>
  <c r="R39"/>
  <c r="T39"/>
  <c r="V39"/>
  <c r="X39"/>
  <c r="Z39"/>
  <c r="H63"/>
  <c r="J63"/>
  <c r="L63"/>
  <c r="N63"/>
  <c r="P63"/>
  <c r="R63"/>
  <c r="T63"/>
  <c r="V63"/>
  <c r="X63"/>
  <c r="H64"/>
  <c r="J64"/>
  <c r="L64"/>
  <c r="N64"/>
  <c r="P64"/>
  <c r="R64"/>
  <c r="T64"/>
  <c r="V64"/>
  <c r="X64"/>
  <c r="H67"/>
  <c r="J67"/>
  <c r="L67"/>
  <c r="N67"/>
  <c r="P67"/>
  <c r="R67"/>
  <c r="T67"/>
  <c r="V67"/>
  <c r="X67"/>
  <c r="H70"/>
  <c r="J70"/>
  <c r="L70"/>
  <c r="N70"/>
  <c r="P70"/>
  <c r="R70"/>
  <c r="T70"/>
  <c r="V70"/>
  <c r="X70"/>
  <c r="H75"/>
  <c r="J75"/>
  <c r="L75"/>
  <c r="N75"/>
  <c r="P75"/>
  <c r="R75"/>
  <c r="T75"/>
  <c r="V75"/>
  <c r="X75"/>
  <c r="H79"/>
  <c r="J79"/>
  <c r="L79"/>
  <c r="N79"/>
  <c r="P79"/>
  <c r="R79"/>
  <c r="T79"/>
  <c r="V79"/>
  <c r="X79"/>
  <c r="H80"/>
  <c r="J80"/>
  <c r="L80"/>
  <c r="N80"/>
  <c r="P80"/>
  <c r="R80"/>
  <c r="T80"/>
  <c r="V80"/>
  <c r="X80"/>
  <c r="P83"/>
  <c r="T83"/>
  <c r="AP16" i="1"/>
  <c r="AR16"/>
  <c r="Z17"/>
  <c r="AB17"/>
  <c r="AP17"/>
  <c r="AR17"/>
  <c r="Z18"/>
  <c r="AB18"/>
  <c r="AP18"/>
  <c r="AR18"/>
  <c r="Z19"/>
  <c r="AB19"/>
  <c r="J34"/>
  <c r="L34"/>
  <c r="N34"/>
  <c r="P34"/>
  <c r="R34"/>
  <c r="T34"/>
  <c r="V34"/>
  <c r="X34"/>
  <c r="Z34"/>
  <c r="AB34"/>
  <c r="J35"/>
  <c r="L35"/>
  <c r="N35"/>
  <c r="P35"/>
  <c r="R35"/>
  <c r="T35"/>
  <c r="V35"/>
  <c r="X35"/>
  <c r="Z35"/>
  <c r="AB35"/>
  <c r="J37"/>
  <c r="L37"/>
  <c r="N37"/>
  <c r="P37"/>
  <c r="R37"/>
  <c r="T37"/>
  <c r="V37"/>
  <c r="X37"/>
  <c r="Z37"/>
  <c r="AB37"/>
  <c r="J38"/>
  <c r="L38"/>
  <c r="N38"/>
  <c r="P38"/>
  <c r="R38"/>
  <c r="T38"/>
  <c r="V38"/>
  <c r="X38"/>
  <c r="Z38"/>
  <c r="AB38"/>
  <c r="J39"/>
  <c r="L39"/>
  <c r="N39"/>
  <c r="P39"/>
  <c r="R39"/>
  <c r="T39"/>
  <c r="V39"/>
  <c r="X39"/>
  <c r="Z39"/>
  <c r="AB39"/>
  <c r="J41"/>
  <c r="L41"/>
  <c r="N41"/>
  <c r="P41"/>
  <c r="R41"/>
  <c r="T41"/>
  <c r="V41"/>
  <c r="X41"/>
  <c r="Z41"/>
  <c r="AB41"/>
  <c r="J51"/>
  <c r="L51"/>
  <c r="N51"/>
  <c r="P51"/>
  <c r="R51"/>
  <c r="T51"/>
  <c r="V51"/>
  <c r="X51"/>
  <c r="Z51"/>
  <c r="AB51"/>
  <c r="J53"/>
  <c r="L53"/>
  <c r="N53"/>
  <c r="P53"/>
  <c r="R53"/>
  <c r="T53"/>
  <c r="V53"/>
  <c r="X53"/>
  <c r="Z53"/>
  <c r="AB53"/>
  <c r="J54"/>
  <c r="L54"/>
  <c r="N54"/>
  <c r="P54"/>
  <c r="R54"/>
  <c r="T54"/>
  <c r="V54"/>
  <c r="X54"/>
  <c r="Z54"/>
  <c r="AB54"/>
  <c r="J55"/>
  <c r="L55"/>
  <c r="N55"/>
  <c r="P55"/>
  <c r="R55"/>
  <c r="T55"/>
  <c r="V55"/>
  <c r="X55"/>
  <c r="Z55"/>
  <c r="AB55"/>
  <c r="J56"/>
  <c r="L56"/>
  <c r="N56"/>
  <c r="P56"/>
  <c r="R56"/>
  <c r="T56"/>
  <c r="V56"/>
  <c r="X56"/>
  <c r="Z56"/>
  <c r="AB56"/>
  <c r="J57"/>
  <c r="L57"/>
  <c r="N57"/>
  <c r="P57"/>
  <c r="R57"/>
  <c r="T57"/>
  <c r="V57"/>
  <c r="X57"/>
  <c r="Z57"/>
  <c r="AB57"/>
  <c r="J58"/>
  <c r="L58"/>
  <c r="N58"/>
  <c r="P58"/>
  <c r="R58"/>
  <c r="T58"/>
  <c r="V58"/>
  <c r="X58"/>
  <c r="Z58"/>
  <c r="AB58"/>
  <c r="J59"/>
  <c r="L59"/>
  <c r="N59"/>
  <c r="P59"/>
  <c r="R59"/>
  <c r="T59"/>
  <c r="V59"/>
  <c r="X59"/>
  <c r="Z59"/>
  <c r="AB59"/>
  <c r="J63"/>
  <c r="L63"/>
  <c r="N63"/>
  <c r="P63"/>
  <c r="R63"/>
  <c r="T63"/>
  <c r="V63"/>
  <c r="X63"/>
  <c r="Z63"/>
  <c r="AB63"/>
  <c r="J64"/>
  <c r="L64"/>
  <c r="N64"/>
  <c r="P64"/>
  <c r="R64"/>
  <c r="T64"/>
  <c r="V64"/>
  <c r="X64"/>
  <c r="Z64"/>
  <c r="AB64"/>
  <c r="J65"/>
  <c r="L65"/>
  <c r="N65"/>
  <c r="P65"/>
  <c r="R65"/>
  <c r="T65"/>
  <c r="V65"/>
  <c r="X65"/>
  <c r="Z65"/>
  <c r="AB65"/>
  <c r="J66"/>
  <c r="L66"/>
  <c r="N66"/>
  <c r="P66"/>
  <c r="R66"/>
  <c r="T66"/>
  <c r="V66"/>
  <c r="X66"/>
  <c r="Z66"/>
  <c r="AB66"/>
  <c r="J67"/>
  <c r="L67"/>
  <c r="N67"/>
  <c r="P67"/>
  <c r="R67"/>
  <c r="T67"/>
  <c r="V67"/>
  <c r="X67"/>
  <c r="Z67"/>
  <c r="AB67"/>
  <c r="J68"/>
  <c r="L68"/>
  <c r="N68"/>
  <c r="P68"/>
  <c r="R68"/>
  <c r="T68"/>
  <c r="V68"/>
  <c r="X68"/>
  <c r="Z68"/>
  <c r="AB68"/>
  <c r="J69"/>
  <c r="L69"/>
  <c r="N69"/>
  <c r="P69"/>
  <c r="R69"/>
  <c r="T69"/>
  <c r="V69"/>
  <c r="X69"/>
  <c r="Z69"/>
  <c r="AB69"/>
  <c r="L72"/>
  <c r="N72"/>
  <c r="P72"/>
  <c r="R72"/>
  <c r="T72"/>
  <c r="V72"/>
  <c r="X72"/>
  <c r="Z72"/>
  <c r="AB72"/>
  <c r="L73"/>
  <c r="N73"/>
  <c r="P73"/>
  <c r="R73"/>
  <c r="T73"/>
  <c r="V73"/>
  <c r="X73"/>
  <c r="Z73"/>
  <c r="AB73"/>
  <c r="L74"/>
  <c r="N74"/>
  <c r="P74"/>
  <c r="R74"/>
  <c r="T74"/>
  <c r="V74"/>
  <c r="X74"/>
  <c r="Z74"/>
  <c r="AB74"/>
  <c r="L76"/>
  <c r="N76"/>
  <c r="P76"/>
  <c r="R76"/>
  <c r="T76"/>
  <c r="V76"/>
  <c r="X76"/>
  <c r="Z76"/>
  <c r="AB76"/>
  <c r="L77"/>
  <c r="N77"/>
  <c r="P77"/>
  <c r="R77"/>
  <c r="T77"/>
  <c r="V77"/>
  <c r="X77"/>
  <c r="Z77"/>
  <c r="AB77"/>
  <c r="L78"/>
  <c r="N78"/>
  <c r="P78"/>
  <c r="R78"/>
  <c r="T78"/>
  <c r="V78"/>
  <c r="X78"/>
  <c r="Z78"/>
  <c r="AB78"/>
</calcChain>
</file>

<file path=xl/sharedStrings.xml><?xml version="1.0" encoding="utf-8"?>
<sst xmlns="http://schemas.openxmlformats.org/spreadsheetml/2006/main" count="197" uniqueCount="172">
  <si>
    <t>($MM)</t>
  </si>
  <si>
    <t>Sources</t>
  </si>
  <si>
    <t>Uses</t>
  </si>
  <si>
    <t>Leverage</t>
  </si>
  <si>
    <t>Amount</t>
  </si>
  <si>
    <t>Percent</t>
  </si>
  <si>
    <t>Agg. Consideration Paid (excl. fees)</t>
  </si>
  <si>
    <t>Diluted Share Calc</t>
  </si>
  <si>
    <t>Agg. Consideration Multiples</t>
  </si>
  <si>
    <t>Basic Shares</t>
  </si>
  <si>
    <t>Cash</t>
  </si>
  <si>
    <t>Purchase of Equity</t>
  </si>
  <si>
    <t xml:space="preserve">   2007E EBITDA</t>
  </si>
  <si>
    <t>Options</t>
  </si>
  <si>
    <t>New Bank Debt</t>
  </si>
  <si>
    <t>Refinance Exisiting Debt</t>
  </si>
  <si>
    <t xml:space="preserve">   2008E EBITDA</t>
  </si>
  <si>
    <t>New Bond Debt</t>
  </si>
  <si>
    <t>Transaction Fees &amp; Expenses</t>
  </si>
  <si>
    <t>Purchase Price Per Share</t>
  </si>
  <si>
    <t>Diluted Shares</t>
  </si>
  <si>
    <t>Tranche C</t>
  </si>
  <si>
    <t>Implied Share Price Premium</t>
  </si>
  <si>
    <t>Current Share Price</t>
  </si>
  <si>
    <t>New Equity</t>
  </si>
  <si>
    <t>2007 Total Leverage Multiple</t>
  </si>
  <si>
    <t>Exit</t>
  </si>
  <si>
    <t>IRR Check</t>
  </si>
  <si>
    <t>Total Sources</t>
  </si>
  <si>
    <t>Total Uses</t>
  </si>
  <si>
    <t>EBITDA</t>
  </si>
  <si>
    <t>Aggregate</t>
  </si>
  <si>
    <t>Equity</t>
  </si>
  <si>
    <t>5-Year</t>
  </si>
  <si>
    <t>Investment</t>
  </si>
  <si>
    <t>Year 1</t>
  </si>
  <si>
    <t>Year 2</t>
  </si>
  <si>
    <t>Year 3</t>
  </si>
  <si>
    <t>Year 4</t>
  </si>
  <si>
    <t>Year 5</t>
  </si>
  <si>
    <t>IRR</t>
  </si>
  <si>
    <t>Multiple</t>
  </si>
  <si>
    <t>Value</t>
  </si>
  <si>
    <t>Return</t>
  </si>
  <si>
    <t>Interest Rate Assumptions</t>
  </si>
  <si>
    <t>New Bank Debt (% Spread to LIBOR)</t>
  </si>
  <si>
    <t>New Bond Debt (%)</t>
  </si>
  <si>
    <t>Tranche C (%)</t>
  </si>
  <si>
    <t>Fiscal Year Ending December 31,</t>
  </si>
  <si>
    <t>Pro Forma</t>
  </si>
  <si>
    <t>Projected</t>
  </si>
  <si>
    <t>Goodwill Calculation</t>
  </si>
  <si>
    <t>Equity Purchase Price</t>
  </si>
  <si>
    <t>SUMMARY FINANCIALS</t>
  </si>
  <si>
    <t>Shareholder's Equity</t>
  </si>
  <si>
    <t>Net Sales</t>
  </si>
  <si>
    <t>Old Goodwill and Intangibles</t>
  </si>
  <si>
    <t>% of Goodwill Deemed Intangible</t>
  </si>
  <si>
    <t>% Growth</t>
  </si>
  <si>
    <t>--</t>
  </si>
  <si>
    <t>Prepaid Fees &amp; Expenses</t>
  </si>
  <si>
    <t>New Goodwill</t>
  </si>
  <si>
    <t>% Margin</t>
  </si>
  <si>
    <t>Years of Amortization</t>
  </si>
  <si>
    <t>Depreciation &amp; Amortization</t>
  </si>
  <si>
    <t>New Annual Amortization</t>
  </si>
  <si>
    <t>New Amortization of Intangibles</t>
  </si>
  <si>
    <t>EBIT</t>
  </si>
  <si>
    <t>Total Cash Interest Expense</t>
  </si>
  <si>
    <t>Interest Income</t>
  </si>
  <si>
    <t>Other Income</t>
  </si>
  <si>
    <t>EBT</t>
  </si>
  <si>
    <t>Taxable Income</t>
  </si>
  <si>
    <t>Income Tax Expense</t>
  </si>
  <si>
    <t>% Marginal Rate</t>
  </si>
  <si>
    <t>Net Income</t>
  </si>
  <si>
    <t>Inv. in Non-Cash Working Capital</t>
  </si>
  <si>
    <t>% of Change Net Sales</t>
  </si>
  <si>
    <t>Capital Expenditures</t>
  </si>
  <si>
    <t>% of Net Sales</t>
  </si>
  <si>
    <t>Free Cash Flow</t>
  </si>
  <si>
    <t>Total Cash</t>
  </si>
  <si>
    <t>Total Debt</t>
  </si>
  <si>
    <t>Total Shareholders' Equity</t>
  </si>
  <si>
    <t>Book Capitalization</t>
  </si>
  <si>
    <t>CREDIT STATISTICS</t>
  </si>
  <si>
    <t>Total Debt / EBITDA</t>
  </si>
  <si>
    <t>EBITDA / Interest</t>
  </si>
  <si>
    <t>(EBITDA - CapEx) / Interest</t>
  </si>
  <si>
    <t>(EBITDA - CapEx - WC) / Interest</t>
  </si>
  <si>
    <t>EBIT / Interest</t>
  </si>
  <si>
    <t>Total Debt / Book Capitalization</t>
  </si>
  <si>
    <t>FFO / Total Debt</t>
  </si>
  <si>
    <t>FCF / Total Debt</t>
  </si>
  <si>
    <t>DEBT PAYDOWN</t>
  </si>
  <si>
    <t>Retired In</t>
  </si>
  <si>
    <t>LIBOR Curve</t>
  </si>
  <si>
    <t>Depreciation &amp; Amort.</t>
  </si>
  <si>
    <t>Interest Expense</t>
  </si>
  <si>
    <t>Net Interest Expense</t>
  </si>
  <si>
    <t>Other Income / (Expense)</t>
  </si>
  <si>
    <t>Earnings Before Taxes</t>
  </si>
  <si>
    <t>Taxes</t>
  </si>
  <si>
    <t>% Effective Rate</t>
  </si>
  <si>
    <t>Plus</t>
  </si>
  <si>
    <t>A-T Interest Expense</t>
  </si>
  <si>
    <t>Other</t>
  </si>
  <si>
    <t>Less</t>
  </si>
  <si>
    <t>Inv. in Non-Cash WC</t>
  </si>
  <si>
    <t>% of Change in Net Sales</t>
  </si>
  <si>
    <t>Inv. in Other Non-Current Assets</t>
  </si>
  <si>
    <t>Chng. in Other Non-Current Liab.</t>
  </si>
  <si>
    <t>Other / Restructuring</t>
  </si>
  <si>
    <t>Unlev. Free Cash Flow</t>
  </si>
  <si>
    <t>Total Debt, Pref. Stock &amp; MI</t>
  </si>
  <si>
    <t xml:space="preserve">Cash </t>
  </si>
  <si>
    <t>Diluted Shares (MM)</t>
  </si>
  <si>
    <t>Exit EBITDA Multiple High</t>
  </si>
  <si>
    <t>Exit EBITDA Multiple Low</t>
  </si>
  <si>
    <t>Discount Rate High</t>
  </si>
  <si>
    <t>Discount Rate Low</t>
  </si>
  <si>
    <t>($MM, except per share amounts)</t>
  </si>
  <si>
    <t>Trailing Exit EBITDA Multiple</t>
  </si>
  <si>
    <t>Discount Rate</t>
  </si>
  <si>
    <t>PV of 1st Year Cash Flow</t>
  </si>
  <si>
    <t>Terminal Value</t>
  </si>
  <si>
    <t>Implied EBIT Multiple</t>
  </si>
  <si>
    <t>Implied Perpetual Growth Rate</t>
  </si>
  <si>
    <t>PV of Terminal Value</t>
  </si>
  <si>
    <t>Asset Value</t>
  </si>
  <si>
    <t>Less Total Debt</t>
  </si>
  <si>
    <t>Plus Cash</t>
  </si>
  <si>
    <t>Equity Value</t>
  </si>
  <si>
    <t>Equity Value Per Share</t>
  </si>
  <si>
    <t>% Value in Terminus</t>
  </si>
  <si>
    <t>% Value in Cash Flows</t>
  </si>
  <si>
    <t>Investment Banks, Hedge Funds and Private Equity: The New Paradigm</t>
  </si>
  <si>
    <t>Deal and Returns Summary</t>
  </si>
  <si>
    <t>Share Information</t>
  </si>
  <si>
    <t>General</t>
  </si>
  <si>
    <t>Valuation Range</t>
  </si>
  <si>
    <t>to</t>
  </si>
  <si>
    <t>Terminal Year Figures</t>
  </si>
  <si>
    <t>5-Year DCF - Exit Trailing EBITDA Multiple</t>
  </si>
  <si>
    <t>Valuation Matrix as of January 1, 2008</t>
  </si>
  <si>
    <t>Prem/(Disc) to Unaffected Stock Price</t>
  </si>
  <si>
    <t>Mini-LBO Model</t>
  </si>
  <si>
    <t>Enter in the operating projections provided by the case in the LBO model. These figures will flow through the DCF model.</t>
  </si>
  <si>
    <t>Formulas cells are in black text.</t>
  </si>
  <si>
    <t>Cells with number inputs are in blue text.</t>
  </si>
  <si>
    <t>Cells that can be modified are in blue text with yellow highlighting. Only change these cells.</t>
  </si>
  <si>
    <t>These cells are the financials and assumptions which can be changed that drive your valuation model.</t>
  </si>
  <si>
    <t>Assume that ServiceCo's existing $800 million in debt is rolled over in the buyout.  In addition, assume ServiceCo maintains a cash balance of $200 million.</t>
  </si>
  <si>
    <t>Enter in the leverage and interest parameters provided by the case.</t>
  </si>
  <si>
    <t>Assume the Company does not have any stock options.</t>
  </si>
  <si>
    <t>Calculate the fees and expenses associated with the transaction and then the incremental amortization associated with the expenses.</t>
  </si>
  <si>
    <t xml:space="preserve">Given the projections, leverage and rate assumptions, adjust the purchase price/share and exit multiple to determine the maximum that a financial sponsor </t>
  </si>
  <si>
    <t>5-Yr DCF Model</t>
  </si>
  <si>
    <t>As with the LBO analysis, assume the Company maintains a cash balance of $200 million throughout the projection period.</t>
  </si>
  <si>
    <t>WACC = Cost of Equity x [ E / (E + D)] + Cost of Debt (1 - Effective Tax Rate) x [D / (E + D)], where:</t>
  </si>
  <si>
    <t>Calculate the Company's weighted average cost of capital (WACC) based on the information provided in the case and the following formula:</t>
  </si>
  <si>
    <t>E and D are the Equity and Debt portions of the capital structure, respectively.</t>
  </si>
  <si>
    <t>Make sure to enable iterative calculation with maxium iteration set to 1000.</t>
  </si>
  <si>
    <t>Cost of Equity = Risk Free Rate + Unlevered Beta x Equity Market Risk Premium, and</t>
  </si>
  <si>
    <t>Remember:  only change inputs in the cells highlighted in yellow and blue text</t>
  </si>
  <si>
    <t>could pay per share and achieve 15 – 20% returns in five years. Perform the same analysis under a credit market downturn scenario.</t>
  </si>
  <si>
    <t>Remember to review the credit statistics to assess the risk / return profile of the transaction.</t>
  </si>
  <si>
    <t>In addition to the base case, consider the impact of potential synergies on valuation.</t>
  </si>
  <si>
    <t>ServiceCo Case (Chapter 4)</t>
  </si>
  <si>
    <t>Determine the appropriate exit multiple range and whether the discount rate assumption or the exit multiple assumption has a larger impact on valuation.</t>
  </si>
  <si>
    <t>The operating projections are pulled from the Mini-LBO model.</t>
  </si>
  <si>
    <t>The model assumes ServiceCo's existing $800 million in debt is a long term bond and incurs annual interest payments of 8%.</t>
  </si>
</sst>
</file>

<file path=xl/styles.xml><?xml version="1.0" encoding="utf-8"?>
<styleSheet xmlns="http://schemas.openxmlformats.org/spreadsheetml/2006/main">
  <numFmts count="2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_);_(&quot;$&quot;* \(#,##0.0\);_(&quot;$&quot;* &quot;-&quot;?_);_(@_)"/>
    <numFmt numFmtId="166" formatCode="0.0%"/>
    <numFmt numFmtId="167" formatCode="0.000%"/>
    <numFmt numFmtId="168" formatCode="#,##0.0\x_);\(#,##0\)"/>
    <numFmt numFmtId="169" formatCode="_(* #,##0.0_);_(* \(#,##0.0\);_(* &quot;-&quot;?_);_(@_)"/>
    <numFmt numFmtId="170" formatCode="0.000"/>
    <numFmt numFmtId="171" formatCode="#,##0.0\x_);\(#,##0.0\x\)"/>
    <numFmt numFmtId="172" formatCode="0.0\x"/>
    <numFmt numFmtId="173" formatCode="\L\+0.000%"/>
    <numFmt numFmtId="174" formatCode="&quot;$&quot;#,##0.00"/>
    <numFmt numFmtId="175" formatCode="#,##0.00000_);\(#,##0.00000\)"/>
    <numFmt numFmtId="176" formatCode="&quot;$&quot;#,##0.0_);\(&quot;$&quot;#,##0.0\)"/>
    <numFmt numFmtId="177" formatCode="0.0%;\(0.0%\)"/>
    <numFmt numFmtId="178" formatCode="0.0_);\(0.0\)"/>
    <numFmt numFmtId="179" formatCode="#,##0.0%_);\(#,##0.0%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"/>
      <color indexed="22"/>
      <name val="Calibri"/>
      <family val="2"/>
      <scheme val="minor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i/>
      <u/>
      <sz val="10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3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Border="1"/>
    <xf numFmtId="0" fontId="12" fillId="0" borderId="0" xfId="0" applyFont="1" applyBorder="1"/>
    <xf numFmtId="0" fontId="10" fillId="0" borderId="2" xfId="0" applyFont="1" applyBorder="1"/>
    <xf numFmtId="164" fontId="10" fillId="0" borderId="0" xfId="0" applyNumberFormat="1" applyFont="1"/>
    <xf numFmtId="0" fontId="15" fillId="0" borderId="0" xfId="0" applyFont="1"/>
    <xf numFmtId="164" fontId="14" fillId="0" borderId="0" xfId="0" applyNumberFormat="1" applyFont="1"/>
    <xf numFmtId="164" fontId="13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3" fillId="0" borderId="5" xfId="0" applyNumberFormat="1" applyFont="1" applyBorder="1"/>
    <xf numFmtId="164" fontId="14" fillId="0" borderId="4" xfId="0" applyNumberFormat="1" applyFont="1" applyBorder="1"/>
    <xf numFmtId="164" fontId="10" fillId="0" borderId="4" xfId="0" applyNumberFormat="1" applyFont="1" applyBorder="1"/>
    <xf numFmtId="165" fontId="13" fillId="0" borderId="4" xfId="0" applyNumberFormat="1" applyFont="1" applyBorder="1"/>
    <xf numFmtId="164" fontId="10" fillId="0" borderId="6" xfId="0" applyNumberFormat="1" applyFont="1" applyBorder="1"/>
    <xf numFmtId="0" fontId="16" fillId="0" borderId="0" xfId="0" applyFont="1"/>
    <xf numFmtId="166" fontId="10" fillId="0" borderId="0" xfId="0" applyNumberFormat="1" applyFont="1"/>
    <xf numFmtId="164" fontId="13" fillId="0" borderId="7" xfId="0" applyNumberFormat="1" applyFont="1" applyBorder="1"/>
    <xf numFmtId="164" fontId="10" fillId="0" borderId="8" xfId="0" applyNumberFormat="1" applyFont="1" applyBorder="1"/>
    <xf numFmtId="164" fontId="15" fillId="0" borderId="0" xfId="0" applyNumberFormat="1" applyFont="1"/>
    <xf numFmtId="165" fontId="15" fillId="0" borderId="0" xfId="0" applyNumberFormat="1" applyFont="1" applyProtection="1">
      <protection locked="0"/>
    </xf>
    <xf numFmtId="165" fontId="10" fillId="0" borderId="0" xfId="0" applyNumberFormat="1" applyFont="1"/>
    <xf numFmtId="164" fontId="10" fillId="0" borderId="7" xfId="0" applyNumberFormat="1" applyFont="1" applyBorder="1"/>
    <xf numFmtId="164" fontId="15" fillId="0" borderId="8" xfId="0" applyNumberFormat="1" applyFont="1" applyBorder="1"/>
    <xf numFmtId="169" fontId="10" fillId="0" borderId="0" xfId="0" applyNumberFormat="1" applyFont="1"/>
    <xf numFmtId="164" fontId="10" fillId="0" borderId="7" xfId="0" applyNumberFormat="1" applyFont="1" applyBorder="1" applyAlignment="1">
      <alignment horizontal="left" indent="2"/>
    </xf>
    <xf numFmtId="164" fontId="15" fillId="0" borderId="0" xfId="0" applyNumberFormat="1" applyFont="1" applyAlignment="1">
      <alignment horizontal="left" indent="2"/>
    </xf>
    <xf numFmtId="0" fontId="10" fillId="0" borderId="7" xfId="0" applyFont="1" applyBorder="1" applyAlignment="1" applyProtection="1">
      <alignment horizontal="left" indent="2"/>
      <protection locked="0"/>
    </xf>
    <xf numFmtId="166" fontId="10" fillId="0" borderId="0" xfId="3" applyNumberFormat="1" applyFont="1"/>
    <xf numFmtId="0" fontId="10" fillId="0" borderId="8" xfId="0" applyFont="1" applyBorder="1"/>
    <xf numFmtId="169" fontId="10" fillId="0" borderId="3" xfId="0" applyNumberFormat="1" applyFont="1" applyBorder="1"/>
    <xf numFmtId="166" fontId="10" fillId="0" borderId="3" xfId="0" applyNumberFormat="1" applyFont="1" applyBorder="1"/>
    <xf numFmtId="0" fontId="10" fillId="0" borderId="7" xfId="0" applyFont="1" applyBorder="1" applyAlignment="1" applyProtection="1">
      <alignment horizontal="left" indent="1"/>
      <protection locked="0"/>
    </xf>
    <xf numFmtId="171" fontId="10" fillId="0" borderId="0" xfId="0" applyNumberFormat="1" applyFont="1"/>
    <xf numFmtId="164" fontId="13" fillId="0" borderId="7" xfId="0" applyNumberFormat="1" applyFont="1" applyBorder="1" applyAlignment="1">
      <alignment horizontal="center"/>
    </xf>
    <xf numFmtId="164" fontId="18" fillId="0" borderId="0" xfId="0" applyNumberFormat="1" applyFont="1"/>
    <xf numFmtId="164" fontId="13" fillId="0" borderId="0" xfId="0" applyNumberFormat="1" applyFont="1"/>
    <xf numFmtId="165" fontId="13" fillId="0" borderId="9" xfId="0" applyNumberFormat="1" applyFont="1" applyBorder="1"/>
    <xf numFmtId="166" fontId="13" fillId="0" borderId="9" xfId="0" applyNumberFormat="1" applyFont="1" applyBorder="1"/>
    <xf numFmtId="166" fontId="13" fillId="0" borderId="0" xfId="0" applyNumberFormat="1" applyFont="1"/>
    <xf numFmtId="164" fontId="13" fillId="0" borderId="10" xfId="0" applyNumberFormat="1" applyFont="1" applyBorder="1" applyAlignment="1">
      <alignment horizontal="center"/>
    </xf>
    <xf numFmtId="0" fontId="13" fillId="0" borderId="0" xfId="0" applyFont="1"/>
    <xf numFmtId="164" fontId="17" fillId="0" borderId="7" xfId="0" applyNumberFormat="1" applyFont="1" applyFill="1" applyBorder="1"/>
    <xf numFmtId="164" fontId="10" fillId="0" borderId="5" xfId="0" applyNumberFormat="1" applyFont="1" applyBorder="1"/>
    <xf numFmtId="0" fontId="10" fillId="0" borderId="4" xfId="0" applyFont="1" applyBorder="1"/>
    <xf numFmtId="0" fontId="16" fillId="0" borderId="4" xfId="0" applyFont="1" applyBorder="1"/>
    <xf numFmtId="164" fontId="10" fillId="0" borderId="0" xfId="0" applyNumberFormat="1" applyFont="1" applyBorder="1"/>
    <xf numFmtId="0" fontId="16" fillId="0" borderId="0" xfId="0" applyFont="1" applyBorder="1"/>
    <xf numFmtId="164" fontId="10" fillId="0" borderId="11" xfId="0" applyNumberFormat="1" applyFont="1" applyBorder="1"/>
    <xf numFmtId="164" fontId="10" fillId="0" borderId="2" xfId="0" applyNumberFormat="1" applyFont="1" applyBorder="1"/>
    <xf numFmtId="169" fontId="10" fillId="0" borderId="2" xfId="0" applyNumberFormat="1" applyFont="1" applyBorder="1"/>
    <xf numFmtId="166" fontId="13" fillId="0" borderId="2" xfId="0" applyNumberFormat="1" applyFont="1" applyBorder="1"/>
    <xf numFmtId="0" fontId="10" fillId="0" borderId="12" xfId="0" applyFont="1" applyBorder="1"/>
    <xf numFmtId="0" fontId="16" fillId="0" borderId="2" xfId="0" applyFont="1" applyBorder="1"/>
    <xf numFmtId="166" fontId="13" fillId="0" borderId="0" xfId="0" applyNumberFormat="1" applyFont="1" applyBorder="1"/>
    <xf numFmtId="0" fontId="18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3" fontId="18" fillId="0" borderId="13" xfId="0" applyNumberFormat="1" applyFont="1" applyBorder="1" applyAlignment="1">
      <alignment horizontal="center"/>
    </xf>
    <xf numFmtId="3" fontId="15" fillId="0" borderId="0" xfId="0" applyNumberFormat="1" applyFont="1"/>
    <xf numFmtId="3" fontId="18" fillId="0" borderId="13" xfId="0" applyNumberFormat="1" applyFont="1" applyBorder="1" applyAlignment="1">
      <alignment horizontal="centerContinuous"/>
    </xf>
    <xf numFmtId="3" fontId="14" fillId="0" borderId="13" xfId="0" applyNumberFormat="1" applyFont="1" applyBorder="1" applyAlignment="1">
      <alignment horizontal="centerContinuous"/>
    </xf>
    <xf numFmtId="1" fontId="15" fillId="0" borderId="3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0" fontId="10" fillId="0" borderId="0" xfId="0" applyNumberFormat="1" applyFont="1"/>
    <xf numFmtId="0" fontId="10" fillId="0" borderId="0" xfId="0" applyFont="1" applyAlignment="1">
      <alignment horizontal="left"/>
    </xf>
    <xf numFmtId="164" fontId="17" fillId="0" borderId="0" xfId="0" applyNumberFormat="1" applyFont="1"/>
    <xf numFmtId="0" fontId="15" fillId="0" borderId="0" xfId="0" applyFont="1" applyProtection="1">
      <protection locked="0"/>
    </xf>
    <xf numFmtId="164" fontId="19" fillId="0" borderId="0" xfId="0" applyNumberFormat="1" applyFont="1"/>
    <xf numFmtId="166" fontId="10" fillId="0" borderId="0" xfId="0" quotePrefix="1" applyNumberFormat="1" applyFont="1" applyAlignment="1">
      <alignment horizontal="right"/>
    </xf>
    <xf numFmtId="0" fontId="20" fillId="0" borderId="0" xfId="0" applyFont="1" applyProtection="1">
      <protection locked="0"/>
    </xf>
    <xf numFmtId="166" fontId="12" fillId="0" borderId="0" xfId="0" applyNumberFormat="1" applyFont="1"/>
    <xf numFmtId="169" fontId="15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16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74" fontId="10" fillId="0" borderId="0" xfId="0" applyNumberFormat="1" applyFont="1"/>
    <xf numFmtId="164" fontId="20" fillId="0" borderId="0" xfId="0" applyNumberFormat="1" applyFont="1"/>
    <xf numFmtId="164" fontId="12" fillId="0" borderId="0" xfId="0" applyNumberFormat="1" applyFont="1"/>
    <xf numFmtId="174" fontId="12" fillId="0" borderId="0" xfId="0" applyNumberFormat="1" applyFont="1"/>
    <xf numFmtId="166" fontId="20" fillId="0" borderId="0" xfId="0" applyNumberFormat="1" applyFont="1"/>
    <xf numFmtId="164" fontId="10" fillId="0" borderId="0" xfId="0" applyNumberFormat="1" applyFont="1" applyProtection="1">
      <protection locked="0"/>
    </xf>
    <xf numFmtId="39" fontId="10" fillId="0" borderId="0" xfId="0" applyNumberFormat="1" applyFont="1" applyProtection="1">
      <protection locked="0"/>
    </xf>
    <xf numFmtId="175" fontId="10" fillId="0" borderId="0" xfId="0" applyNumberFormat="1" applyFont="1" applyProtection="1">
      <protection locked="0"/>
    </xf>
    <xf numFmtId="169" fontId="10" fillId="0" borderId="0" xfId="0" applyNumberFormat="1" applyFont="1" applyAlignment="1">
      <alignment horizontal="right"/>
    </xf>
    <xf numFmtId="166" fontId="15" fillId="0" borderId="0" xfId="0" applyNumberFormat="1" applyFont="1" applyProtection="1">
      <protection locked="0"/>
    </xf>
    <xf numFmtId="166" fontId="12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Protection="1">
      <protection locked="0"/>
    </xf>
    <xf numFmtId="166" fontId="21" fillId="0" borderId="0" xfId="0" applyNumberFormat="1" applyFont="1"/>
    <xf numFmtId="0" fontId="14" fillId="0" borderId="0" xfId="0" applyFont="1" applyProtection="1">
      <protection locked="0"/>
    </xf>
    <xf numFmtId="9" fontId="15" fillId="0" borderId="0" xfId="0" applyNumberFormat="1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164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22" fillId="0" borderId="0" xfId="0" applyNumberFormat="1" applyFont="1"/>
    <xf numFmtId="164" fontId="23" fillId="0" borderId="0" xfId="0" applyNumberFormat="1" applyFont="1"/>
    <xf numFmtId="164" fontId="18" fillId="0" borderId="3" xfId="0" applyNumberFormat="1" applyFont="1" applyBorder="1" applyAlignment="1">
      <alignment horizontal="center"/>
    </xf>
    <xf numFmtId="166" fontId="12" fillId="0" borderId="0" xfId="0" applyNumberFormat="1" applyFont="1" applyAlignment="1">
      <alignment horizontal="right"/>
    </xf>
    <xf numFmtId="0" fontId="14" fillId="0" borderId="0" xfId="0" applyFont="1"/>
    <xf numFmtId="164" fontId="10" fillId="0" borderId="0" xfId="4" applyNumberFormat="1" applyFont="1" applyBorder="1"/>
    <xf numFmtId="169" fontId="10" fillId="0" borderId="14" xfId="4" applyNumberFormat="1" applyFont="1" applyBorder="1"/>
    <xf numFmtId="169" fontId="10" fillId="0" borderId="15" xfId="4" applyNumberFormat="1" applyFont="1" applyBorder="1"/>
    <xf numFmtId="169" fontId="10" fillId="0" borderId="16" xfId="4" applyNumberFormat="1" applyFont="1" applyBorder="1"/>
    <xf numFmtId="164" fontId="10" fillId="0" borderId="0" xfId="4" applyNumberFormat="1" applyFont="1"/>
    <xf numFmtId="169" fontId="10" fillId="0" borderId="17" xfId="4" applyNumberFormat="1" applyFont="1" applyBorder="1"/>
    <xf numFmtId="169" fontId="10" fillId="0" borderId="0" xfId="4" applyNumberFormat="1" applyFont="1"/>
    <xf numFmtId="169" fontId="10" fillId="0" borderId="18" xfId="4" applyNumberFormat="1" applyFont="1" applyBorder="1"/>
    <xf numFmtId="169" fontId="10" fillId="0" borderId="20" xfId="4" applyNumberFormat="1" applyFont="1" applyBorder="1"/>
    <xf numFmtId="169" fontId="10" fillId="0" borderId="3" xfId="4" applyNumberFormat="1" applyFont="1" applyBorder="1"/>
    <xf numFmtId="169" fontId="10" fillId="0" borderId="19" xfId="4" applyNumberFormat="1" applyFont="1" applyBorder="1"/>
    <xf numFmtId="1" fontId="13" fillId="0" borderId="13" xfId="5" applyNumberFormat="1" applyFont="1" applyBorder="1" applyAlignment="1">
      <alignment horizontal="center"/>
    </xf>
    <xf numFmtId="1" fontId="13" fillId="0" borderId="15" xfId="5" applyNumberFormat="1" applyFont="1" applyBorder="1" applyAlignment="1">
      <alignment horizontal="center"/>
    </xf>
    <xf numFmtId="164" fontId="14" fillId="0" borderId="7" xfId="0" applyNumberFormat="1" applyFont="1" applyBorder="1"/>
    <xf numFmtId="164" fontId="14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6" fontId="10" fillId="0" borderId="0" xfId="0" applyNumberFormat="1" applyFont="1" applyBorder="1"/>
    <xf numFmtId="167" fontId="10" fillId="0" borderId="0" xfId="0" applyNumberFormat="1" applyFont="1" applyBorder="1"/>
    <xf numFmtId="164" fontId="15" fillId="0" borderId="0" xfId="0" applyNumberFormat="1" applyFont="1" applyBorder="1"/>
    <xf numFmtId="165" fontId="15" fillId="0" borderId="0" xfId="0" applyNumberFormat="1" applyFont="1" applyBorder="1" applyProtection="1">
      <protection locked="0"/>
    </xf>
    <xf numFmtId="165" fontId="10" fillId="0" borderId="0" xfId="0" applyNumberFormat="1" applyFont="1" applyBorder="1"/>
    <xf numFmtId="169" fontId="10" fillId="0" borderId="0" xfId="0" applyNumberFormat="1" applyFont="1" applyBorder="1"/>
    <xf numFmtId="169" fontId="15" fillId="0" borderId="0" xfId="0" applyNumberFormat="1" applyFont="1" applyBorder="1"/>
    <xf numFmtId="164" fontId="15" fillId="0" borderId="7" xfId="0" applyNumberFormat="1" applyFont="1" applyBorder="1"/>
    <xf numFmtId="164" fontId="18" fillId="0" borderId="7" xfId="0" applyNumberFormat="1" applyFont="1" applyBorder="1"/>
    <xf numFmtId="172" fontId="17" fillId="0" borderId="0" xfId="0" applyNumberFormat="1" applyFont="1" applyBorder="1"/>
    <xf numFmtId="164" fontId="13" fillId="0" borderId="0" xfId="0" applyNumberFormat="1" applyFont="1" applyBorder="1"/>
    <xf numFmtId="164" fontId="18" fillId="0" borderId="0" xfId="0" applyNumberFormat="1" applyFont="1" applyBorder="1"/>
    <xf numFmtId="0" fontId="16" fillId="0" borderId="11" xfId="0" applyFont="1" applyBorder="1"/>
    <xf numFmtId="167" fontId="10" fillId="0" borderId="2" xfId="0" applyNumberFormat="1" applyFont="1" applyBorder="1"/>
    <xf numFmtId="164" fontId="25" fillId="2" borderId="21" xfId="0" applyNumberFormat="1" applyFont="1" applyFill="1" applyBorder="1" applyAlignment="1">
      <alignment horizontal="centerContinuous"/>
    </xf>
    <xf numFmtId="164" fontId="25" fillId="2" borderId="22" xfId="0" applyNumberFormat="1" applyFont="1" applyFill="1" applyBorder="1" applyAlignment="1">
      <alignment horizontal="centerContinuous"/>
    </xf>
    <xf numFmtId="164" fontId="25" fillId="2" borderId="23" xfId="0" applyNumberFormat="1" applyFont="1" applyFill="1" applyBorder="1" applyAlignment="1">
      <alignment horizontal="centerContinuous"/>
    </xf>
    <xf numFmtId="164" fontId="24" fillId="2" borderId="21" xfId="0" applyNumberFormat="1" applyFont="1" applyFill="1" applyBorder="1"/>
    <xf numFmtId="167" fontId="15" fillId="0" borderId="7" xfId="0" applyNumberFormat="1" applyFont="1" applyBorder="1"/>
    <xf numFmtId="164" fontId="24" fillId="2" borderId="22" xfId="0" applyNumberFormat="1" applyFont="1" applyFill="1" applyBorder="1" applyAlignment="1">
      <alignment horizontal="centerContinuous"/>
    </xf>
    <xf numFmtId="0" fontId="15" fillId="0" borderId="0" xfId="0" applyFont="1" applyBorder="1" applyAlignment="1">
      <alignment horizontal="left"/>
    </xf>
    <xf numFmtId="0" fontId="25" fillId="2" borderId="21" xfId="0" applyFont="1" applyFill="1" applyBorder="1" applyAlignment="1" applyProtection="1">
      <alignment horizontal="centerContinuous"/>
      <protection locked="0"/>
    </xf>
    <xf numFmtId="0" fontId="25" fillId="2" borderId="22" xfId="0" applyFont="1" applyFill="1" applyBorder="1" applyAlignment="1" applyProtection="1">
      <alignment horizontal="centerContinuous"/>
      <protection locked="0"/>
    </xf>
    <xf numFmtId="0" fontId="25" fillId="2" borderId="23" xfId="0" applyFont="1" applyFill="1" applyBorder="1" applyAlignment="1" applyProtection="1">
      <alignment horizontal="centerContinuous"/>
      <protection locked="0"/>
    </xf>
    <xf numFmtId="0" fontId="17" fillId="0" borderId="7" xfId="0" applyFont="1" applyBorder="1" applyAlignment="1">
      <alignment horizontal="left"/>
    </xf>
    <xf numFmtId="165" fontId="10" fillId="0" borderId="8" xfId="0" applyNumberFormat="1" applyFont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9" fontId="15" fillId="0" borderId="8" xfId="0" applyNumberFormat="1" applyFont="1" applyFill="1" applyBorder="1"/>
    <xf numFmtId="169" fontId="10" fillId="0" borderId="24" xfId="0" applyNumberFormat="1" applyFont="1" applyBorder="1"/>
    <xf numFmtId="165" fontId="10" fillId="0" borderId="8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9" fontId="10" fillId="0" borderId="12" xfId="0" applyNumberFormat="1" applyFont="1" applyBorder="1"/>
    <xf numFmtId="166" fontId="10" fillId="0" borderId="8" xfId="0" applyNumberFormat="1" applyFont="1" applyBorder="1"/>
    <xf numFmtId="164" fontId="15" fillId="0" borderId="2" xfId="0" applyNumberFormat="1" applyFont="1" applyBorder="1"/>
    <xf numFmtId="166" fontId="10" fillId="0" borderId="12" xfId="0" applyNumberFormat="1" applyFont="1" applyBorder="1"/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7" xfId="0" applyFont="1" applyBorder="1"/>
    <xf numFmtId="0" fontId="15" fillId="0" borderId="0" xfId="0" applyFont="1" applyFill="1" applyBorder="1"/>
    <xf numFmtId="0" fontId="15" fillId="0" borderId="0" xfId="0" applyFont="1" applyBorder="1"/>
    <xf numFmtId="43" fontId="17" fillId="0" borderId="0" xfId="0" applyNumberFormat="1" applyFont="1" applyBorder="1"/>
    <xf numFmtId="0" fontId="10" fillId="0" borderId="11" xfId="0" applyFont="1" applyBorder="1"/>
    <xf numFmtId="0" fontId="15" fillId="0" borderId="2" xfId="0" applyFont="1" applyBorder="1"/>
    <xf numFmtId="170" fontId="15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164" fontId="7" fillId="0" borderId="0" xfId="5" applyNumberFormat="1" applyFont="1" applyAlignment="1"/>
    <xf numFmtId="164" fontId="26" fillId="0" borderId="0" xfId="5" applyNumberFormat="1" applyFont="1" applyAlignment="1"/>
    <xf numFmtId="3" fontId="10" fillId="0" borderId="0" xfId="5" applyNumberFormat="1" applyFont="1" applyAlignment="1"/>
    <xf numFmtId="164" fontId="15" fillId="0" borderId="0" xfId="5" applyNumberFormat="1" applyFont="1" applyAlignment="1"/>
    <xf numFmtId="164" fontId="10" fillId="0" borderId="0" xfId="5" applyNumberFormat="1" applyFont="1" applyAlignment="1"/>
    <xf numFmtId="164" fontId="13" fillId="0" borderId="0" xfId="5" applyNumberFormat="1" applyFont="1" applyAlignment="1" applyProtection="1">
      <alignment horizontal="centerContinuous"/>
    </xf>
    <xf numFmtId="164" fontId="14" fillId="0" borderId="0" xfId="5" applyNumberFormat="1" applyFont="1" applyAlignment="1">
      <alignment horizontal="centerContinuous"/>
    </xf>
    <xf numFmtId="0" fontId="10" fillId="0" borderId="0" xfId="0" applyFont="1" applyFill="1" applyBorder="1"/>
    <xf numFmtId="0" fontId="27" fillId="0" borderId="0" xfId="0" applyFont="1"/>
    <xf numFmtId="0" fontId="13" fillId="0" borderId="0" xfId="5" applyFont="1" applyAlignment="1"/>
    <xf numFmtId="0" fontId="10" fillId="0" borderId="0" xfId="5" applyFont="1" applyAlignment="1"/>
    <xf numFmtId="1" fontId="14" fillId="0" borderId="13" xfId="5" applyNumberFormat="1" applyFont="1" applyBorder="1" applyAlignment="1" applyProtection="1">
      <alignment horizontal="center"/>
    </xf>
    <xf numFmtId="176" fontId="10" fillId="0" borderId="0" xfId="5" applyNumberFormat="1" applyFont="1" applyAlignment="1"/>
    <xf numFmtId="0" fontId="12" fillId="0" borderId="0" xfId="5" applyFont="1"/>
    <xf numFmtId="164" fontId="12" fillId="0" borderId="0" xfId="5" applyNumberFormat="1" applyFont="1" applyAlignment="1"/>
    <xf numFmtId="166" fontId="20" fillId="0" borderId="0" xfId="4" quotePrefix="1" applyNumberFormat="1" applyFont="1" applyAlignment="1">
      <alignment horizontal="right"/>
    </xf>
    <xf numFmtId="177" fontId="20" fillId="0" borderId="0" xfId="4" quotePrefix="1" applyNumberFormat="1" applyFont="1" applyAlignment="1">
      <alignment horizontal="right"/>
    </xf>
    <xf numFmtId="166" fontId="12" fillId="0" borderId="0" xfId="4" quotePrefix="1" applyNumberFormat="1" applyFont="1" applyAlignment="1">
      <alignment horizontal="right"/>
    </xf>
    <xf numFmtId="177" fontId="12" fillId="0" borderId="0" xfId="4" applyNumberFormat="1" applyFont="1" applyAlignment="1">
      <alignment horizontal="right"/>
    </xf>
    <xf numFmtId="164" fontId="10" fillId="0" borderId="3" xfId="5" applyNumberFormat="1" applyFont="1" applyBorder="1" applyAlignment="1"/>
    <xf numFmtId="164" fontId="10" fillId="0" borderId="0" xfId="5" applyNumberFormat="1" applyFont="1" applyBorder="1" applyAlignment="1"/>
    <xf numFmtId="164" fontId="10" fillId="0" borderId="0" xfId="5" applyNumberFormat="1" applyFont="1" applyFill="1" applyAlignment="1"/>
    <xf numFmtId="177" fontId="12" fillId="0" borderId="0" xfId="5" applyNumberFormat="1" applyFont="1" applyBorder="1" applyAlignment="1"/>
    <xf numFmtId="176" fontId="13" fillId="0" borderId="9" xfId="5" applyNumberFormat="1" applyFont="1" applyBorder="1" applyAlignment="1"/>
    <xf numFmtId="176" fontId="13" fillId="0" borderId="0" xfId="5" applyNumberFormat="1" applyFont="1" applyBorder="1" applyAlignment="1"/>
    <xf numFmtId="164" fontId="28" fillId="0" borderId="0" xfId="5" applyNumberFormat="1" applyFont="1" applyAlignment="1"/>
    <xf numFmtId="166" fontId="12" fillId="0" borderId="0" xfId="5" applyNumberFormat="1" applyFont="1" applyAlignment="1"/>
    <xf numFmtId="177" fontId="12" fillId="0" borderId="0" xfId="5" applyNumberFormat="1" applyFont="1" applyAlignment="1">
      <alignment horizontal="right"/>
    </xf>
    <xf numFmtId="166" fontId="12" fillId="0" borderId="0" xfId="3" applyNumberFormat="1" applyFont="1" applyAlignment="1">
      <alignment horizontal="right"/>
    </xf>
    <xf numFmtId="177" fontId="12" fillId="0" borderId="0" xfId="5" applyNumberFormat="1" applyFont="1" applyAlignment="1"/>
    <xf numFmtId="0" fontId="10" fillId="0" borderId="0" xfId="4" applyFont="1"/>
    <xf numFmtId="178" fontId="15" fillId="0" borderId="0" xfId="5" applyNumberFormat="1" applyFont="1" applyAlignment="1"/>
    <xf numFmtId="177" fontId="10" fillId="0" borderId="0" xfId="5" applyNumberFormat="1" applyFont="1" applyAlignment="1"/>
    <xf numFmtId="178" fontId="10" fillId="0" borderId="0" xfId="5" applyNumberFormat="1" applyFont="1" applyAlignment="1"/>
    <xf numFmtId="164" fontId="15" fillId="0" borderId="3" xfId="5" applyNumberFormat="1" applyFont="1" applyBorder="1" applyAlignment="1" applyProtection="1">
      <protection locked="0"/>
    </xf>
    <xf numFmtId="176" fontId="13" fillId="0" borderId="0" xfId="5" applyNumberFormat="1" applyFont="1" applyAlignment="1"/>
    <xf numFmtId="176" fontId="14" fillId="0" borderId="0" xfId="5" applyNumberFormat="1" applyFont="1" applyAlignment="1"/>
    <xf numFmtId="164" fontId="15" fillId="0" borderId="4" xfId="5" applyNumberFormat="1" applyFont="1" applyBorder="1" applyAlignment="1">
      <alignment horizontal="right"/>
    </xf>
    <xf numFmtId="164" fontId="15" fillId="0" borderId="6" xfId="5" applyNumberFormat="1" applyFont="1" applyBorder="1" applyAlignment="1"/>
    <xf numFmtId="164" fontId="15" fillId="0" borderId="0" xfId="5" applyNumberFormat="1" applyFont="1" applyBorder="1" applyAlignment="1"/>
    <xf numFmtId="164" fontId="15" fillId="0" borderId="0" xfId="5" applyNumberFormat="1" applyFont="1" applyBorder="1" applyAlignment="1">
      <alignment horizontal="right"/>
    </xf>
    <xf numFmtId="164" fontId="15" fillId="0" borderId="2" xfId="5" applyNumberFormat="1" applyFont="1" applyBorder="1" applyAlignment="1">
      <alignment horizontal="right"/>
    </xf>
    <xf numFmtId="164" fontId="15" fillId="0" borderId="12" xfId="5" applyNumberFormat="1" applyFont="1" applyBorder="1" applyAlignment="1"/>
    <xf numFmtId="166" fontId="10" fillId="0" borderId="0" xfId="5" applyNumberFormat="1" applyFont="1" applyBorder="1" applyAlignment="1"/>
    <xf numFmtId="164" fontId="15" fillId="0" borderId="4" xfId="5" applyNumberFormat="1" applyFont="1" applyBorder="1" applyAlignment="1"/>
    <xf numFmtId="166" fontId="15" fillId="0" borderId="6" xfId="5" applyNumberFormat="1" applyFont="1" applyBorder="1" applyAlignment="1"/>
    <xf numFmtId="37" fontId="15" fillId="0" borderId="0" xfId="5" applyNumberFormat="1" applyFont="1" applyAlignment="1"/>
    <xf numFmtId="164" fontId="15" fillId="0" borderId="2" xfId="5" applyNumberFormat="1" applyFont="1" applyBorder="1" applyAlignment="1"/>
    <xf numFmtId="166" fontId="15" fillId="0" borderId="12" xfId="5" applyNumberFormat="1" applyFont="1" applyBorder="1" applyAlignment="1"/>
    <xf numFmtId="0" fontId="16" fillId="0" borderId="0" xfId="0" applyFont="1" applyFill="1" applyBorder="1"/>
    <xf numFmtId="164" fontId="15" fillId="0" borderId="0" xfId="5" quotePrefix="1" applyNumberFormat="1" applyFont="1" applyAlignment="1">
      <alignment horizontal="centerContinuous"/>
    </xf>
    <xf numFmtId="164" fontId="10" fillId="0" borderId="0" xfId="5" applyNumberFormat="1" applyFont="1" applyAlignment="1">
      <alignment horizontal="centerContinuous"/>
    </xf>
    <xf numFmtId="164" fontId="13" fillId="0" borderId="0" xfId="5" applyNumberFormat="1" applyFont="1" applyAlignment="1"/>
    <xf numFmtId="164" fontId="13" fillId="0" borderId="21" xfId="5" applyNumberFormat="1" applyFont="1" applyBorder="1" applyAlignment="1"/>
    <xf numFmtId="164" fontId="13" fillId="0" borderId="22" xfId="5" applyNumberFormat="1" applyFont="1" applyBorder="1" applyAlignment="1">
      <alignment horizontal="center"/>
    </xf>
    <xf numFmtId="164" fontId="13" fillId="0" borderId="22" xfId="5" applyNumberFormat="1" applyFont="1" applyBorder="1" applyAlignment="1"/>
    <xf numFmtId="164" fontId="13" fillId="0" borderId="23" xfId="5" applyNumberFormat="1" applyFont="1" applyBorder="1" applyAlignment="1"/>
    <xf numFmtId="164" fontId="13" fillId="0" borderId="5" xfId="5" applyNumberFormat="1" applyFont="1" applyBorder="1" applyAlignment="1"/>
    <xf numFmtId="164" fontId="13" fillId="0" borderId="4" xfId="5" applyNumberFormat="1" applyFont="1" applyBorder="1" applyAlignment="1"/>
    <xf numFmtId="164" fontId="13" fillId="0" borderId="0" xfId="5" applyNumberFormat="1" applyFont="1" applyBorder="1" applyAlignment="1"/>
    <xf numFmtId="164" fontId="13" fillId="0" borderId="6" xfId="5" applyNumberFormat="1" applyFont="1" applyBorder="1" applyAlignment="1"/>
    <xf numFmtId="166" fontId="21" fillId="0" borderId="7" xfId="5" applyNumberFormat="1" applyFont="1" applyBorder="1" applyAlignment="1"/>
    <xf numFmtId="166" fontId="21" fillId="0" borderId="0" xfId="5" applyNumberFormat="1" applyFont="1" applyBorder="1" applyAlignment="1"/>
    <xf numFmtId="166" fontId="21" fillId="0" borderId="8" xfId="5" applyNumberFormat="1" applyFont="1" applyBorder="1" applyAlignment="1"/>
    <xf numFmtId="164" fontId="21" fillId="0" borderId="0" xfId="5" applyNumberFormat="1" applyFont="1" applyAlignment="1"/>
    <xf numFmtId="164" fontId="10" fillId="0" borderId="7" xfId="5" quotePrefix="1" applyNumberFormat="1" applyFont="1" applyBorder="1" applyAlignment="1"/>
    <xf numFmtId="164" fontId="10" fillId="0" borderId="8" xfId="5" applyNumberFormat="1" applyFont="1" applyBorder="1" applyAlignment="1"/>
    <xf numFmtId="164" fontId="10" fillId="0" borderId="7" xfId="5" applyNumberFormat="1" applyFont="1" applyBorder="1" applyAlignment="1"/>
    <xf numFmtId="176" fontId="10" fillId="0" borderId="7" xfId="5" applyNumberFormat="1" applyFont="1" applyBorder="1" applyAlignment="1"/>
    <xf numFmtId="176" fontId="10" fillId="0" borderId="0" xfId="5" applyNumberFormat="1" applyFont="1" applyBorder="1" applyAlignment="1"/>
    <xf numFmtId="176" fontId="10" fillId="0" borderId="8" xfId="5" applyNumberFormat="1" applyFont="1" applyBorder="1" applyAlignment="1"/>
    <xf numFmtId="8" fontId="10" fillId="0" borderId="0" xfId="0" applyNumberFormat="1" applyFont="1"/>
    <xf numFmtId="164" fontId="12" fillId="0" borderId="7" xfId="5" applyNumberFormat="1" applyFont="1" applyBorder="1" applyAlignment="1"/>
    <xf numFmtId="164" fontId="12" fillId="0" borderId="0" xfId="5" applyNumberFormat="1" applyFont="1" applyBorder="1" applyAlignment="1"/>
    <xf numFmtId="164" fontId="12" fillId="0" borderId="8" xfId="5" applyNumberFormat="1" applyFont="1" applyBorder="1" applyAlignment="1"/>
    <xf numFmtId="177" fontId="12" fillId="0" borderId="7" xfId="5" applyNumberFormat="1" applyFont="1" applyBorder="1" applyAlignment="1"/>
    <xf numFmtId="177" fontId="12" fillId="0" borderId="8" xfId="5" applyNumberFormat="1" applyFont="1" applyBorder="1" applyAlignment="1"/>
    <xf numFmtId="177" fontId="10" fillId="0" borderId="0" xfId="5" applyNumberFormat="1" applyFont="1" applyBorder="1" applyAlignment="1"/>
    <xf numFmtId="177" fontId="10" fillId="0" borderId="0" xfId="0" applyNumberFormat="1" applyFont="1"/>
    <xf numFmtId="164" fontId="10" fillId="0" borderId="10" xfId="5" applyNumberFormat="1" applyFont="1" applyBorder="1" applyAlignment="1"/>
    <xf numFmtId="164" fontId="10" fillId="0" borderId="24" xfId="5" applyNumberFormat="1" applyFont="1" applyBorder="1" applyAlignment="1"/>
    <xf numFmtId="176" fontId="13" fillId="0" borderId="7" xfId="5" applyNumberFormat="1" applyFont="1" applyBorder="1" applyAlignment="1"/>
    <xf numFmtId="176" fontId="13" fillId="0" borderId="8" xfId="5" applyNumberFormat="1" applyFont="1" applyBorder="1" applyAlignment="1"/>
    <xf numFmtId="7" fontId="13" fillId="0" borderId="7" xfId="5" applyNumberFormat="1" applyFont="1" applyBorder="1" applyAlignment="1"/>
    <xf numFmtId="7" fontId="13" fillId="0" borderId="0" xfId="5" applyNumberFormat="1" applyFont="1" applyBorder="1" applyAlignment="1"/>
    <xf numFmtId="7" fontId="13" fillId="0" borderId="8" xfId="5" applyNumberFormat="1" applyFont="1" applyBorder="1" applyAlignment="1"/>
    <xf numFmtId="177" fontId="12" fillId="0" borderId="0" xfId="0" applyNumberFormat="1" applyFont="1"/>
    <xf numFmtId="177" fontId="12" fillId="0" borderId="11" xfId="5" applyNumberFormat="1" applyFont="1" applyBorder="1" applyAlignment="1"/>
    <xf numFmtId="177" fontId="12" fillId="0" borderId="2" xfId="5" applyNumberFormat="1" applyFont="1" applyBorder="1" applyAlignment="1"/>
    <xf numFmtId="177" fontId="12" fillId="0" borderId="12" xfId="5" applyNumberFormat="1" applyFont="1" applyBorder="1" applyAlignment="1"/>
    <xf numFmtId="164" fontId="13" fillId="0" borderId="7" xfId="5" applyNumberFormat="1" applyFont="1" applyBorder="1" applyAlignment="1"/>
    <xf numFmtId="0" fontId="13" fillId="0" borderId="0" xfId="5" applyFont="1" applyBorder="1" applyAlignment="1"/>
    <xf numFmtId="176" fontId="13" fillId="0" borderId="4" xfId="5" applyNumberFormat="1" applyFont="1" applyBorder="1" applyAlignment="1"/>
    <xf numFmtId="176" fontId="13" fillId="0" borderId="0" xfId="5" applyNumberFormat="1" applyFont="1" applyBorder="1" applyAlignment="1">
      <alignment horizontal="center"/>
    </xf>
    <xf numFmtId="176" fontId="13" fillId="0" borderId="0" xfId="5" quotePrefix="1" applyNumberFormat="1" applyFont="1" applyBorder="1" applyAlignment="1"/>
    <xf numFmtId="7" fontId="13" fillId="0" borderId="0" xfId="5" applyNumberFormat="1" applyFont="1" applyBorder="1" applyAlignment="1">
      <alignment horizontal="center"/>
    </xf>
    <xf numFmtId="7" fontId="13" fillId="0" borderId="0" xfId="5" quotePrefix="1" applyNumberFormat="1" applyFont="1" applyBorder="1" applyAlignment="1"/>
    <xf numFmtId="164" fontId="13" fillId="0" borderId="11" xfId="5" applyNumberFormat="1" applyFont="1" applyBorder="1" applyAlignment="1"/>
    <xf numFmtId="0" fontId="12" fillId="0" borderId="2" xfId="0" applyFont="1" applyBorder="1"/>
    <xf numFmtId="0" fontId="21" fillId="0" borderId="2" xfId="5" applyFont="1" applyBorder="1" applyAlignment="1"/>
    <xf numFmtId="164" fontId="21" fillId="0" borderId="2" xfId="5" applyNumberFormat="1" applyFont="1" applyBorder="1" applyAlignment="1"/>
    <xf numFmtId="179" fontId="12" fillId="0" borderId="2" xfId="5" applyNumberFormat="1" applyFont="1" applyBorder="1" applyAlignment="1"/>
    <xf numFmtId="179" fontId="12" fillId="0" borderId="2" xfId="5" quotePrefix="1" applyNumberFormat="1" applyFont="1" applyBorder="1" applyAlignment="1">
      <alignment horizontal="center"/>
    </xf>
    <xf numFmtId="179" fontId="12" fillId="0" borderId="2" xfId="5" quotePrefix="1" applyNumberFormat="1" applyFont="1" applyBorder="1" applyAlignment="1"/>
    <xf numFmtId="179" fontId="12" fillId="0" borderId="12" xfId="5" applyNumberFormat="1" applyFont="1" applyBorder="1" applyAlignment="1"/>
    <xf numFmtId="0" fontId="12" fillId="0" borderId="0" xfId="0" applyFont="1" applyFill="1" applyBorder="1"/>
    <xf numFmtId="164" fontId="10" fillId="0" borderId="2" xfId="5" applyNumberFormat="1" applyFont="1" applyBorder="1" applyAlignment="1"/>
    <xf numFmtId="164" fontId="13" fillId="0" borderId="2" xfId="5" applyNumberFormat="1" applyFont="1" applyBorder="1" applyAlignment="1"/>
    <xf numFmtId="164" fontId="12" fillId="0" borderId="2" xfId="5" applyNumberFormat="1" applyFont="1" applyBorder="1" applyAlignment="1"/>
    <xf numFmtId="164" fontId="10" fillId="0" borderId="0" xfId="5" applyNumberFormat="1" applyFont="1" applyBorder="1" applyAlignment="1" applyProtection="1"/>
    <xf numFmtId="164" fontId="10" fillId="0" borderId="11" xfId="5" applyNumberFormat="1" applyFont="1" applyBorder="1" applyAlignment="1"/>
    <xf numFmtId="164" fontId="10" fillId="0" borderId="2" xfId="5" applyNumberFormat="1" applyFont="1" applyBorder="1" applyAlignment="1" applyProtection="1"/>
    <xf numFmtId="164" fontId="10" fillId="0" borderId="12" xfId="5" applyNumberFormat="1" applyFont="1" applyBorder="1" applyAlignment="1"/>
    <xf numFmtId="179" fontId="12" fillId="0" borderId="2" xfId="5" applyNumberFormat="1" applyFont="1" applyBorder="1" applyAlignment="1">
      <alignment horizontal="center"/>
    </xf>
    <xf numFmtId="164" fontId="10" fillId="0" borderId="5" xfId="5" applyNumberFormat="1" applyFont="1" applyBorder="1" applyAlignment="1"/>
    <xf numFmtId="10" fontId="10" fillId="0" borderId="0" xfId="3" applyNumberFormat="1" applyFont="1" applyBorder="1" applyAlignment="1"/>
    <xf numFmtId="43" fontId="10" fillId="0" borderId="0" xfId="1" applyFont="1" applyBorder="1" applyAlignment="1"/>
    <xf numFmtId="0" fontId="29" fillId="0" borderId="0" xfId="0" applyFont="1"/>
    <xf numFmtId="0" fontId="30" fillId="0" borderId="0" xfId="0" applyFont="1"/>
    <xf numFmtId="0" fontId="25" fillId="2" borderId="21" xfId="0" applyFont="1" applyFill="1" applyBorder="1" applyAlignment="1">
      <alignment horizontal="centerContinuous"/>
    </xf>
    <xf numFmtId="7" fontId="25" fillId="2" borderId="22" xfId="0" applyNumberFormat="1" applyFont="1" applyFill="1" applyBorder="1" applyAlignment="1">
      <alignment horizontal="centerContinuous"/>
    </xf>
    <xf numFmtId="164" fontId="24" fillId="2" borderId="23" xfId="0" applyNumberFormat="1" applyFont="1" applyFill="1" applyBorder="1" applyAlignment="1">
      <alignment horizontal="centerContinuous"/>
    </xf>
    <xf numFmtId="0" fontId="24" fillId="2" borderId="22" xfId="0" applyFont="1" applyFill="1" applyBorder="1" applyAlignment="1">
      <alignment horizontal="centerContinuous"/>
    </xf>
    <xf numFmtId="0" fontId="24" fillId="2" borderId="23" xfId="0" applyFont="1" applyFill="1" applyBorder="1" applyAlignment="1">
      <alignment horizontal="centerContinuous"/>
    </xf>
    <xf numFmtId="0" fontId="25" fillId="2" borderId="22" xfId="0" applyFont="1" applyFill="1" applyBorder="1" applyAlignment="1">
      <alignment horizontal="centerContinuous"/>
    </xf>
    <xf numFmtId="0" fontId="25" fillId="2" borderId="23" xfId="0" applyFont="1" applyFill="1" applyBorder="1" applyAlignment="1">
      <alignment horizontal="centerContinuous"/>
    </xf>
    <xf numFmtId="164" fontId="24" fillId="2" borderId="22" xfId="5" applyNumberFormat="1" applyFont="1" applyFill="1" applyBorder="1" applyAlignment="1">
      <alignment horizontal="centerContinuous"/>
    </xf>
    <xf numFmtId="0" fontId="25" fillId="2" borderId="0" xfId="0" applyFont="1" applyFill="1" applyBorder="1" applyAlignment="1">
      <alignment horizontal="centerContinuous"/>
    </xf>
    <xf numFmtId="164" fontId="25" fillId="2" borderId="21" xfId="5" applyNumberFormat="1" applyFont="1" applyFill="1" applyBorder="1" applyAlignment="1">
      <alignment horizontal="centerContinuous"/>
    </xf>
    <xf numFmtId="164" fontId="24" fillId="2" borderId="23" xfId="5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"/>
    </xf>
    <xf numFmtId="0" fontId="21" fillId="0" borderId="0" xfId="0" applyFont="1" applyBorder="1"/>
    <xf numFmtId="0" fontId="13" fillId="0" borderId="25" xfId="0" applyFont="1" applyBorder="1" applyAlignment="1">
      <alignment horizontal="center"/>
    </xf>
    <xf numFmtId="0" fontId="31" fillId="2" borderId="22" xfId="0" applyFont="1" applyFill="1" applyBorder="1" applyAlignment="1">
      <alignment horizontal="centerContinuous"/>
    </xf>
    <xf numFmtId="0" fontId="29" fillId="3" borderId="0" xfId="0" applyFont="1" applyFill="1"/>
    <xf numFmtId="0" fontId="10" fillId="3" borderId="0" xfId="0" applyFont="1" applyFill="1"/>
    <xf numFmtId="0" fontId="0" fillId="3" borderId="0" xfId="0" applyFill="1"/>
    <xf numFmtId="168" fontId="14" fillId="3" borderId="0" xfId="0" applyNumberFormat="1" applyFont="1" applyFill="1" applyBorder="1" applyProtection="1">
      <protection locked="0"/>
    </xf>
    <xf numFmtId="169" fontId="14" fillId="3" borderId="0" xfId="0" applyNumberFormat="1" applyFont="1" applyFill="1" applyBorder="1"/>
    <xf numFmtId="173" fontId="14" fillId="3" borderId="6" xfId="0" applyNumberFormat="1" applyFont="1" applyFill="1" applyBorder="1"/>
    <xf numFmtId="167" fontId="14" fillId="3" borderId="8" xfId="0" applyNumberFormat="1" applyFont="1" applyFill="1" applyBorder="1"/>
    <xf numFmtId="167" fontId="15" fillId="3" borderId="12" xfId="0" applyNumberFormat="1" applyFont="1" applyFill="1" applyBorder="1"/>
    <xf numFmtId="164" fontId="14" fillId="3" borderId="7" xfId="0" applyNumberFormat="1" applyFont="1" applyFill="1" applyBorder="1"/>
    <xf numFmtId="43" fontId="14" fillId="3" borderId="0" xfId="2" applyNumberFormat="1" applyFont="1" applyFill="1"/>
    <xf numFmtId="0" fontId="14" fillId="3" borderId="0" xfId="0" applyFont="1" applyFill="1" applyBorder="1"/>
    <xf numFmtId="10" fontId="14" fillId="3" borderId="8" xfId="0" applyNumberFormat="1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right"/>
      <protection locked="0"/>
    </xf>
    <xf numFmtId="165" fontId="15" fillId="3" borderId="0" xfId="0" applyNumberFormat="1" applyFont="1" applyFill="1"/>
    <xf numFmtId="165" fontId="15" fillId="3" borderId="0" xfId="0" applyNumberFormat="1" applyFont="1" applyFill="1" applyProtection="1">
      <protection locked="0"/>
    </xf>
    <xf numFmtId="166" fontId="20" fillId="3" borderId="0" xfId="0" applyNumberFormat="1" applyFont="1" applyFill="1"/>
    <xf numFmtId="0" fontId="20" fillId="3" borderId="0" xfId="0" applyFont="1" applyFill="1" applyProtection="1">
      <protection locked="0"/>
    </xf>
    <xf numFmtId="169" fontId="15" fillId="3" borderId="0" xfId="0" applyNumberFormat="1" applyFont="1" applyFill="1"/>
    <xf numFmtId="169" fontId="15" fillId="3" borderId="0" xfId="0" applyNumberFormat="1" applyFont="1" applyFill="1" applyProtection="1">
      <protection locked="0"/>
    </xf>
    <xf numFmtId="169" fontId="15" fillId="3" borderId="0" xfId="0" applyNumberFormat="1" applyFont="1" applyFill="1" applyAlignment="1">
      <alignment horizontal="right"/>
    </xf>
    <xf numFmtId="166" fontId="20" fillId="3" borderId="0" xfId="0" applyNumberFormat="1" applyFont="1" applyFill="1" applyAlignment="1" applyProtection="1">
      <alignment horizontal="right"/>
      <protection locked="0"/>
    </xf>
    <xf numFmtId="164" fontId="14" fillId="3" borderId="4" xfId="5" applyNumberFormat="1" applyFont="1" applyFill="1" applyBorder="1" applyAlignment="1" applyProtection="1">
      <protection locked="0"/>
    </xf>
    <xf numFmtId="164" fontId="14" fillId="3" borderId="2" xfId="5" applyNumberFormat="1" applyFont="1" applyFill="1" applyBorder="1" applyAlignment="1"/>
    <xf numFmtId="166" fontId="14" fillId="3" borderId="4" xfId="5" applyNumberFormat="1" applyFont="1" applyFill="1" applyBorder="1" applyAlignment="1"/>
    <xf numFmtId="166" fontId="14" fillId="3" borderId="2" xfId="5" applyNumberFormat="1" applyFont="1" applyFill="1" applyBorder="1" applyAlignment="1"/>
  </cellXfs>
  <cellStyles count="6">
    <cellStyle name="Comma" xfId="1" builtinId="3"/>
    <cellStyle name="Currency" xfId="2" builtinId="4"/>
    <cellStyle name="Normal" xfId="0" builtinId="0"/>
    <cellStyle name="Normal_10 Yr DCF" xfId="5"/>
    <cellStyle name="Normal_Combined" xfId="4"/>
    <cellStyle name="Percent" xfId="3" builtinId="5"/>
  </cellStyles>
  <dxfs count="0"/>
  <tableStyles count="0" defaultTableStyle="TableStyleMedium9" defaultPivotStyle="PivotStyleLight16"/>
  <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showGridLines="0" tabSelected="1" zoomScale="85" zoomScaleNormal="85" workbookViewId="0">
      <selection activeCell="A2" sqref="A2"/>
    </sheetView>
  </sheetViews>
  <sheetFormatPr defaultRowHeight="15"/>
  <cols>
    <col min="1" max="2" width="3.42578125" customWidth="1"/>
  </cols>
  <sheetData>
    <row r="1" spans="1:11" ht="18.75">
      <c r="A1" s="7" t="s">
        <v>136</v>
      </c>
      <c r="B1" s="8"/>
      <c r="C1" s="8"/>
    </row>
    <row r="2" spans="1:11">
      <c r="A2" s="8"/>
      <c r="B2" s="8"/>
      <c r="C2" s="8"/>
    </row>
    <row r="3" spans="1:11">
      <c r="A3" s="9" t="s">
        <v>168</v>
      </c>
      <c r="B3" s="8"/>
      <c r="C3" s="8"/>
    </row>
    <row r="4" spans="1:11" ht="6.75" customHeight="1">
      <c r="A4" s="8"/>
      <c r="B4" s="8"/>
      <c r="C4" s="8"/>
    </row>
    <row r="5" spans="1:11">
      <c r="A5" s="8"/>
      <c r="B5" s="303" t="s">
        <v>139</v>
      </c>
      <c r="C5" s="8"/>
    </row>
    <row r="6" spans="1:11">
      <c r="A6" s="8"/>
      <c r="B6" s="8" t="s">
        <v>162</v>
      </c>
      <c r="C6" s="8"/>
    </row>
    <row r="7" spans="1:11">
      <c r="A7" s="8"/>
      <c r="B7" s="8" t="s">
        <v>148</v>
      </c>
      <c r="C7" s="8"/>
    </row>
    <row r="8" spans="1:11">
      <c r="A8" s="8"/>
      <c r="B8" s="302" t="s">
        <v>149</v>
      </c>
      <c r="C8" s="8"/>
    </row>
    <row r="9" spans="1:11">
      <c r="A9" s="8"/>
      <c r="B9" s="319" t="s">
        <v>150</v>
      </c>
      <c r="C9" s="320"/>
      <c r="D9" s="321"/>
      <c r="E9" s="321"/>
      <c r="F9" s="321"/>
      <c r="G9" s="321"/>
      <c r="H9" s="321"/>
      <c r="I9" s="321"/>
      <c r="J9" s="321"/>
      <c r="K9" s="321"/>
    </row>
    <row r="10" spans="1:11">
      <c r="A10" s="8"/>
      <c r="B10" s="8"/>
      <c r="C10" s="12" t="s">
        <v>151</v>
      </c>
    </row>
    <row r="11" spans="1:11" ht="6.75" customHeight="1">
      <c r="A11" s="8"/>
      <c r="B11" s="8"/>
      <c r="C11" s="12"/>
    </row>
    <row r="12" spans="1:11">
      <c r="A12" s="8"/>
      <c r="B12" s="303" t="s">
        <v>146</v>
      </c>
      <c r="C12" s="12"/>
    </row>
    <row r="13" spans="1:11">
      <c r="A13" s="8"/>
      <c r="B13" s="8" t="s">
        <v>147</v>
      </c>
      <c r="C13" s="12"/>
    </row>
    <row r="14" spans="1:11">
      <c r="A14" s="8"/>
      <c r="B14" s="8" t="s">
        <v>152</v>
      </c>
      <c r="C14" s="12"/>
    </row>
    <row r="15" spans="1:11">
      <c r="A15" s="8"/>
      <c r="B15" s="8" t="s">
        <v>154</v>
      </c>
      <c r="C15" s="12"/>
    </row>
    <row r="16" spans="1:11">
      <c r="A16" s="8"/>
      <c r="B16" s="8" t="s">
        <v>153</v>
      </c>
      <c r="C16" s="12"/>
    </row>
    <row r="17" spans="1:3">
      <c r="A17" s="8"/>
      <c r="B17" s="8" t="s">
        <v>155</v>
      </c>
      <c r="C17" s="12"/>
    </row>
    <row r="18" spans="1:3">
      <c r="A18" s="8"/>
      <c r="B18" s="8" t="s">
        <v>156</v>
      </c>
      <c r="C18" s="12"/>
    </row>
    <row r="19" spans="1:3">
      <c r="A19" s="8"/>
      <c r="B19" s="8"/>
      <c r="C19" s="11" t="s">
        <v>165</v>
      </c>
    </row>
    <row r="20" spans="1:3">
      <c r="A20" s="8"/>
      <c r="B20" s="8" t="s">
        <v>166</v>
      </c>
      <c r="C20" s="11"/>
    </row>
    <row r="21" spans="1:3" ht="6.75" customHeight="1">
      <c r="A21" s="8"/>
      <c r="B21" s="8"/>
      <c r="C21" s="11"/>
    </row>
    <row r="22" spans="1:3">
      <c r="A22" s="8"/>
      <c r="B22" s="303" t="s">
        <v>157</v>
      </c>
      <c r="C22" s="11"/>
    </row>
    <row r="23" spans="1:3">
      <c r="A23" s="8"/>
      <c r="B23" s="8" t="s">
        <v>170</v>
      </c>
      <c r="C23" s="11"/>
    </row>
    <row r="24" spans="1:3">
      <c r="A24" s="8"/>
      <c r="B24" s="8" t="s">
        <v>171</v>
      </c>
      <c r="C24" s="11"/>
    </row>
    <row r="25" spans="1:3">
      <c r="A25" s="8"/>
      <c r="B25" s="8" t="s">
        <v>158</v>
      </c>
      <c r="C25" s="11"/>
    </row>
    <row r="26" spans="1:3">
      <c r="A26" s="8"/>
      <c r="B26" s="8" t="s">
        <v>160</v>
      </c>
      <c r="C26" s="11"/>
    </row>
    <row r="27" spans="1:3">
      <c r="A27" s="8"/>
      <c r="B27" s="8"/>
      <c r="C27" s="11" t="s">
        <v>159</v>
      </c>
    </row>
    <row r="28" spans="1:3">
      <c r="A28" s="8"/>
      <c r="B28" s="8"/>
      <c r="C28" s="11" t="s">
        <v>163</v>
      </c>
    </row>
    <row r="29" spans="1:3">
      <c r="A29" s="8"/>
      <c r="B29" s="8"/>
      <c r="C29" s="11" t="s">
        <v>161</v>
      </c>
    </row>
    <row r="30" spans="1:3">
      <c r="A30" s="8"/>
      <c r="B30" s="8" t="s">
        <v>169</v>
      </c>
      <c r="C30" s="8"/>
    </row>
    <row r="31" spans="1:3">
      <c r="A31" s="8"/>
      <c r="B31" s="8" t="s">
        <v>167</v>
      </c>
      <c r="C31" s="8"/>
    </row>
    <row r="32" spans="1:3">
      <c r="A32" s="8"/>
      <c r="B32" s="11"/>
    </row>
    <row r="33" spans="2:3">
      <c r="B33" s="316" t="s">
        <v>164</v>
      </c>
      <c r="C3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4"/>
  <sheetViews>
    <sheetView showGridLines="0" zoomScale="85" zoomScaleNormal="85" workbookViewId="0"/>
  </sheetViews>
  <sheetFormatPr defaultRowHeight="15"/>
  <cols>
    <col min="1" max="1" width="1.7109375" customWidth="1"/>
    <col min="2" max="2" width="10.28515625" customWidth="1"/>
    <col min="3" max="3" width="1.7109375" customWidth="1"/>
    <col min="4" max="4" width="10.28515625" customWidth="1"/>
    <col min="5" max="5" width="1.7109375" customWidth="1"/>
    <col min="6" max="6" width="10.28515625" customWidth="1"/>
    <col min="7" max="7" width="1.7109375" customWidth="1"/>
    <col min="8" max="8" width="10.28515625" customWidth="1"/>
    <col min="9" max="9" width="1.7109375" customWidth="1"/>
    <col min="10" max="10" width="10.28515625" customWidth="1"/>
    <col min="11" max="11" width="1.7109375" customWidth="1"/>
    <col min="12" max="12" width="10.28515625" customWidth="1"/>
    <col min="13" max="13" width="1.7109375" customWidth="1"/>
    <col min="14" max="14" width="10.28515625" customWidth="1"/>
    <col min="15" max="15" width="1.7109375" customWidth="1"/>
    <col min="16" max="16" width="10.28515625" customWidth="1"/>
    <col min="17" max="17" width="1.7109375" customWidth="1"/>
    <col min="18" max="18" width="10.28515625" customWidth="1"/>
    <col min="19" max="19" width="1.7109375" customWidth="1"/>
    <col min="20" max="20" width="10.28515625" customWidth="1"/>
    <col min="21" max="21" width="1.7109375" customWidth="1"/>
    <col min="22" max="22" width="10.28515625" customWidth="1"/>
    <col min="23" max="23" width="1.7109375" customWidth="1"/>
    <col min="24" max="24" width="10.28515625" customWidth="1"/>
    <col min="25" max="25" width="1.7109375" customWidth="1"/>
    <col min="26" max="26" width="10.28515625" customWidth="1"/>
    <col min="27" max="27" width="1.7109375" customWidth="1"/>
    <col min="28" max="28" width="10.28515625" customWidth="1"/>
    <col min="29" max="31" width="1.7109375" customWidth="1"/>
    <col min="32" max="32" width="10.28515625" customWidth="1"/>
    <col min="33" max="33" width="1.7109375" customWidth="1"/>
    <col min="34" max="34" width="10.28515625" customWidth="1"/>
    <col min="35" max="35" width="1.7109375" customWidth="1"/>
    <col min="36" max="36" width="10.28515625" customWidth="1"/>
    <col min="37" max="37" width="1.7109375" customWidth="1"/>
    <col min="38" max="38" width="10.28515625" customWidth="1"/>
    <col min="39" max="39" width="1.7109375" customWidth="1"/>
    <col min="40" max="40" width="10.28515625" customWidth="1"/>
    <col min="41" max="41" width="1.7109375" customWidth="1"/>
    <col min="42" max="42" width="10.28515625" customWidth="1"/>
    <col min="43" max="43" width="1.7109375" customWidth="1"/>
    <col min="44" max="44" width="10.28515625" customWidth="1"/>
  </cols>
  <sheetData>
    <row r="1" spans="1:45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23.25">
      <c r="A2" s="4" t="str">
        <f>"Project ServiceCo"</f>
        <v>Project ServiceCo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8.75">
      <c r="A3" s="5" t="str">
        <f>"LBO"</f>
        <v>LBO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3"/>
      <c r="AE3" s="3"/>
      <c r="AF3" s="3"/>
      <c r="AG3" s="3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3"/>
      <c r="AE4" s="3"/>
      <c r="AF4" s="3"/>
      <c r="AG4" s="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.75" thickBot="1">
      <c r="A6" s="8"/>
      <c r="B6" s="142" t="s">
        <v>1</v>
      </c>
      <c r="C6" s="143"/>
      <c r="D6" s="143"/>
      <c r="E6" s="143"/>
      <c r="F6" s="143"/>
      <c r="G6" s="143"/>
      <c r="H6" s="143"/>
      <c r="I6" s="143"/>
      <c r="J6" s="143"/>
      <c r="K6" s="145"/>
      <c r="L6" s="143" t="s">
        <v>2</v>
      </c>
      <c r="M6" s="143"/>
      <c r="N6" s="143"/>
      <c r="O6" s="143"/>
      <c r="P6" s="143"/>
      <c r="Q6" s="143"/>
      <c r="R6" s="143"/>
      <c r="S6" s="143"/>
      <c r="T6" s="144"/>
      <c r="U6" s="8"/>
      <c r="V6" s="304" t="s">
        <v>137</v>
      </c>
      <c r="W6" s="147"/>
      <c r="X6" s="147"/>
      <c r="Y6" s="147"/>
      <c r="Z6" s="147"/>
      <c r="AA6" s="147"/>
      <c r="AB6" s="305"/>
      <c r="AC6" s="306"/>
      <c r="AD6" s="8"/>
      <c r="AE6" s="8"/>
      <c r="AF6" s="304" t="s">
        <v>138</v>
      </c>
      <c r="AG6" s="309"/>
      <c r="AH6" s="309"/>
      <c r="AI6" s="309"/>
      <c r="AJ6" s="309"/>
      <c r="AK6" s="310"/>
      <c r="AL6" s="8"/>
      <c r="AM6" s="8"/>
      <c r="AN6" s="8"/>
      <c r="AO6" s="8"/>
      <c r="AP6" s="8"/>
      <c r="AQ6" s="8"/>
      <c r="AR6" s="8"/>
      <c r="AS6" s="8"/>
    </row>
    <row r="7" spans="1:45">
      <c r="A7" s="8"/>
      <c r="B7" s="123"/>
      <c r="C7" s="124"/>
      <c r="D7" s="317" t="s">
        <v>3</v>
      </c>
      <c r="E7" s="124"/>
      <c r="F7" s="17" t="s">
        <v>4</v>
      </c>
      <c r="G7" s="125"/>
      <c r="H7" s="17" t="s">
        <v>5</v>
      </c>
      <c r="I7" s="125"/>
      <c r="J7" s="125"/>
      <c r="K7" s="32"/>
      <c r="L7" s="56"/>
      <c r="M7" s="56"/>
      <c r="N7" s="11"/>
      <c r="O7" s="11"/>
      <c r="P7" s="17" t="s">
        <v>4</v>
      </c>
      <c r="Q7" s="125"/>
      <c r="R7" s="17" t="s">
        <v>5</v>
      </c>
      <c r="S7" s="126"/>
      <c r="T7" s="127"/>
      <c r="U7" s="8"/>
      <c r="V7" s="20" t="s">
        <v>6</v>
      </c>
      <c r="W7" s="21"/>
      <c r="X7" s="21"/>
      <c r="Y7" s="21"/>
      <c r="Z7" s="21"/>
      <c r="AA7" s="22"/>
      <c r="AB7" s="23">
        <f>P15-P11</f>
        <v>0</v>
      </c>
      <c r="AC7" s="24"/>
      <c r="AD7" s="8"/>
      <c r="AE7" s="25"/>
      <c r="AF7" s="169" t="s">
        <v>7</v>
      </c>
      <c r="AG7" s="11"/>
      <c r="AH7" s="11"/>
      <c r="AI7" s="11"/>
      <c r="AJ7" s="11"/>
      <c r="AK7" s="39"/>
      <c r="AL7" s="8"/>
      <c r="AM7" s="8"/>
      <c r="AN7" s="8"/>
      <c r="AO7" s="8"/>
      <c r="AP7" s="8"/>
      <c r="AQ7" s="8"/>
      <c r="AR7" s="8"/>
      <c r="AS7" s="8"/>
    </row>
    <row r="8" spans="1:45">
      <c r="A8" s="8"/>
      <c r="B8" s="32"/>
      <c r="C8" s="56"/>
      <c r="D8" s="11"/>
      <c r="E8" s="56"/>
      <c r="F8" s="11"/>
      <c r="G8" s="11"/>
      <c r="H8" s="11"/>
      <c r="I8" s="11"/>
      <c r="J8" s="11"/>
      <c r="K8" s="32"/>
      <c r="L8" s="56"/>
      <c r="M8" s="56"/>
      <c r="N8" s="11"/>
      <c r="O8" s="56"/>
      <c r="P8" s="56"/>
      <c r="Q8" s="128"/>
      <c r="R8" s="56"/>
      <c r="S8" s="129"/>
      <c r="T8" s="39"/>
      <c r="U8" s="8"/>
      <c r="V8" s="27" t="s">
        <v>8</v>
      </c>
      <c r="W8" s="16"/>
      <c r="X8" s="16"/>
      <c r="Y8" s="16"/>
      <c r="Z8" s="16"/>
      <c r="AA8" s="14"/>
      <c r="AB8" s="14"/>
      <c r="AC8" s="28"/>
      <c r="AD8" s="8"/>
      <c r="AE8" s="25"/>
      <c r="AF8" s="169" t="s">
        <v>9</v>
      </c>
      <c r="AG8" s="11"/>
      <c r="AH8" s="57"/>
      <c r="AI8" s="11"/>
      <c r="AJ8" s="329"/>
      <c r="AK8" s="39"/>
      <c r="AL8" s="8"/>
      <c r="AM8" s="8"/>
      <c r="AN8" s="8"/>
      <c r="AO8" s="8"/>
      <c r="AP8" s="8"/>
      <c r="AQ8" s="8"/>
      <c r="AR8" s="8"/>
      <c r="AS8" s="8"/>
    </row>
    <row r="9" spans="1:45">
      <c r="A9" s="8"/>
      <c r="B9" s="32" t="s">
        <v>10</v>
      </c>
      <c r="C9" s="130"/>
      <c r="D9" s="11"/>
      <c r="E9" s="56"/>
      <c r="F9" s="131">
        <v>0</v>
      </c>
      <c r="G9" s="56"/>
      <c r="H9" s="128">
        <f>IF(ISERROR(F9/$F$15),0,F9/$F$15)</f>
        <v>0</v>
      </c>
      <c r="I9" s="56"/>
      <c r="J9" s="129"/>
      <c r="K9" s="146"/>
      <c r="L9" s="56" t="s">
        <v>11</v>
      </c>
      <c r="M9" s="130"/>
      <c r="N9" s="130"/>
      <c r="O9" s="11"/>
      <c r="P9" s="132">
        <f>AB11*AJ11</f>
        <v>0</v>
      </c>
      <c r="Q9" s="11"/>
      <c r="R9" s="128">
        <f>IF(ISERROR(P9/$P$15),0,P9/$P$15)</f>
        <v>0</v>
      </c>
      <c r="S9" s="11"/>
      <c r="T9" s="39"/>
      <c r="U9" s="8"/>
      <c r="V9" s="32" t="s">
        <v>12</v>
      </c>
      <c r="W9" s="29"/>
      <c r="X9" s="29"/>
      <c r="Y9" s="14"/>
      <c r="Z9" s="14"/>
      <c r="AA9" s="14"/>
      <c r="AB9" s="14">
        <f>IF(ISERROR(AB7/H29),0,AB7/H29)</f>
        <v>0</v>
      </c>
      <c r="AC9" s="33"/>
      <c r="AD9" s="8"/>
      <c r="AE9" s="25"/>
      <c r="AF9" s="169" t="s">
        <v>13</v>
      </c>
      <c r="AG9" s="11"/>
      <c r="AH9" s="57"/>
      <c r="AI9" s="11"/>
      <c r="AJ9" s="170">
        <v>0</v>
      </c>
      <c r="AK9" s="39"/>
      <c r="AL9" s="8"/>
      <c r="AM9" s="8"/>
      <c r="AN9" s="8"/>
      <c r="AO9" s="8"/>
      <c r="AP9" s="8"/>
      <c r="AQ9" s="8"/>
      <c r="AR9" s="8"/>
      <c r="AS9" s="8"/>
    </row>
    <row r="10" spans="1:45">
      <c r="A10" s="8"/>
      <c r="B10" s="32" t="s">
        <v>14</v>
      </c>
      <c r="C10" s="130"/>
      <c r="D10" s="322"/>
      <c r="E10" s="11"/>
      <c r="F10" s="133">
        <f>+D10*$H$29</f>
        <v>0</v>
      </c>
      <c r="G10" s="56"/>
      <c r="H10" s="128">
        <f>IF(ISERROR(F10/$F$15),0,F10/$F$15)</f>
        <v>0</v>
      </c>
      <c r="I10" s="56"/>
      <c r="J10" s="57"/>
      <c r="K10" s="146"/>
      <c r="L10" s="56" t="s">
        <v>15</v>
      </c>
      <c r="M10" s="130"/>
      <c r="N10" s="130"/>
      <c r="O10" s="56"/>
      <c r="P10" s="323"/>
      <c r="Q10" s="11"/>
      <c r="R10" s="128">
        <f>IF(ISERROR(P10/$P$15),0,P10/$P$15)</f>
        <v>0</v>
      </c>
      <c r="S10" s="11"/>
      <c r="T10" s="39"/>
      <c r="U10" s="8"/>
      <c r="V10" s="32" t="s">
        <v>16</v>
      </c>
      <c r="W10" s="29"/>
      <c r="X10" s="29"/>
      <c r="Y10" s="14"/>
      <c r="Z10" s="14"/>
      <c r="AA10" s="14"/>
      <c r="AB10" s="14">
        <f>IF(ISERROR(AB7/J29),0,AB7/J29)</f>
        <v>0</v>
      </c>
      <c r="AC10" s="28"/>
      <c r="AD10" s="8"/>
      <c r="AE10" s="25"/>
      <c r="AF10" s="169"/>
      <c r="AG10" s="11"/>
      <c r="AH10" s="57"/>
      <c r="AI10" s="11"/>
      <c r="AJ10" s="11"/>
      <c r="AK10" s="39"/>
      <c r="AL10" s="8"/>
      <c r="AM10" s="8"/>
      <c r="AN10" s="8"/>
      <c r="AO10" s="8"/>
      <c r="AP10" s="8"/>
      <c r="AQ10" s="8"/>
      <c r="AR10" s="8"/>
      <c r="AS10" s="8"/>
    </row>
    <row r="11" spans="1:45">
      <c r="A11" s="8"/>
      <c r="B11" s="32" t="s">
        <v>17</v>
      </c>
      <c r="C11" s="130"/>
      <c r="D11" s="322"/>
      <c r="E11" s="56"/>
      <c r="F11" s="133">
        <f>+D11*$H$29</f>
        <v>0</v>
      </c>
      <c r="G11" s="56"/>
      <c r="H11" s="128">
        <f>IF(ISERROR(F11/$F$15),0,F11/$F$15)</f>
        <v>0</v>
      </c>
      <c r="I11" s="56"/>
      <c r="J11" s="57"/>
      <c r="K11" s="146"/>
      <c r="L11" s="56" t="s">
        <v>18</v>
      </c>
      <c r="M11" s="130"/>
      <c r="N11" s="130"/>
      <c r="O11" s="56"/>
      <c r="P11" s="323"/>
      <c r="Q11" s="11"/>
      <c r="R11" s="128">
        <f>IF(ISERROR(P11/$P$15),0,P11/$P$15)</f>
        <v>0</v>
      </c>
      <c r="S11" s="11"/>
      <c r="T11" s="39"/>
      <c r="U11" s="8"/>
      <c r="V11" s="35" t="s">
        <v>19</v>
      </c>
      <c r="W11" s="36"/>
      <c r="X11" s="36"/>
      <c r="Y11" s="14"/>
      <c r="Z11" s="14"/>
      <c r="AA11" s="14"/>
      <c r="AB11" s="328"/>
      <c r="AC11" s="28"/>
      <c r="AD11" s="8"/>
      <c r="AE11" s="25"/>
      <c r="AF11" s="169" t="s">
        <v>20</v>
      </c>
      <c r="AG11" s="171"/>
      <c r="AH11" s="57"/>
      <c r="AI11" s="11"/>
      <c r="AJ11" s="172">
        <f>AJ8+AJ9</f>
        <v>0</v>
      </c>
      <c r="AK11" s="39"/>
      <c r="AL11" s="8"/>
      <c r="AM11" s="8"/>
      <c r="AN11" s="8"/>
      <c r="AO11" s="8"/>
      <c r="AP11" s="8"/>
      <c r="AQ11" s="8"/>
      <c r="AR11" s="8"/>
      <c r="AS11" s="8"/>
    </row>
    <row r="12" spans="1:45" ht="15.75" thickBot="1">
      <c r="A12" s="8"/>
      <c r="B12" s="32" t="s">
        <v>21</v>
      </c>
      <c r="C12" s="130"/>
      <c r="D12" s="11"/>
      <c r="E12" s="56"/>
      <c r="F12" s="134">
        <v>0</v>
      </c>
      <c r="G12" s="56"/>
      <c r="H12" s="128">
        <f>IF(ISERROR(F12/$F$15),0,F12/$F$15)</f>
        <v>0</v>
      </c>
      <c r="I12" s="56"/>
      <c r="J12" s="57"/>
      <c r="K12" s="146"/>
      <c r="L12" s="11"/>
      <c r="M12" s="11"/>
      <c r="N12" s="11"/>
      <c r="O12" s="11"/>
      <c r="P12" s="11"/>
      <c r="Q12" s="11"/>
      <c r="R12" s="11"/>
      <c r="S12" s="129"/>
      <c r="T12" s="39"/>
      <c r="U12" s="8"/>
      <c r="V12" s="37" t="s">
        <v>22</v>
      </c>
      <c r="W12" s="8"/>
      <c r="X12" s="8"/>
      <c r="Y12" s="8"/>
      <c r="Z12" s="8"/>
      <c r="AA12" s="8"/>
      <c r="AB12" s="38">
        <f>(AB11-AJ12)/AJ12</f>
        <v>-1</v>
      </c>
      <c r="AC12" s="39"/>
      <c r="AD12" s="8"/>
      <c r="AE12" s="25"/>
      <c r="AF12" s="173" t="s">
        <v>23</v>
      </c>
      <c r="AG12" s="174"/>
      <c r="AH12" s="63"/>
      <c r="AI12" s="13"/>
      <c r="AJ12" s="175">
        <v>22</v>
      </c>
      <c r="AK12" s="62"/>
      <c r="AL12" s="8"/>
      <c r="AM12" s="8"/>
      <c r="AN12" s="8"/>
      <c r="AO12" s="8"/>
      <c r="AP12" s="8"/>
      <c r="AQ12" s="8"/>
      <c r="AR12" s="8"/>
      <c r="AS12" s="8"/>
    </row>
    <row r="13" spans="1:45" ht="15.75" thickBot="1">
      <c r="A13" s="8"/>
      <c r="B13" s="32" t="s">
        <v>24</v>
      </c>
      <c r="C13" s="130"/>
      <c r="D13" s="11"/>
      <c r="E13" s="56"/>
      <c r="F13" s="40">
        <f>+P15-F9-F10-F11</f>
        <v>0</v>
      </c>
      <c r="G13" s="56"/>
      <c r="H13" s="41">
        <f>IF(ISERROR(F13/$F$15),0,F13/$F$15)</f>
        <v>0</v>
      </c>
      <c r="I13" s="56"/>
      <c r="J13" s="11"/>
      <c r="K13" s="32"/>
      <c r="L13" s="56"/>
      <c r="M13" s="56"/>
      <c r="N13" s="11"/>
      <c r="O13" s="56"/>
      <c r="P13" s="56"/>
      <c r="Q13" s="128"/>
      <c r="R13" s="56"/>
      <c r="S13" s="129"/>
      <c r="T13" s="39"/>
      <c r="U13" s="8"/>
      <c r="V13" s="42" t="s">
        <v>25</v>
      </c>
      <c r="W13" s="8"/>
      <c r="X13" s="8"/>
      <c r="Y13" s="8"/>
      <c r="Z13" s="8"/>
      <c r="AA13" s="8"/>
      <c r="AB13" s="43">
        <f>IF(ISERROR(+H57/H29),0,+H57/H29)</f>
        <v>0</v>
      </c>
      <c r="AC13" s="39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5.75" thickBot="1">
      <c r="A14" s="8"/>
      <c r="B14" s="135"/>
      <c r="C14" s="130"/>
      <c r="D14" s="11"/>
      <c r="E14" s="56"/>
      <c r="F14" s="129"/>
      <c r="G14" s="56"/>
      <c r="H14" s="128"/>
      <c r="I14" s="56"/>
      <c r="J14" s="11"/>
      <c r="K14" s="32"/>
      <c r="L14" s="56"/>
      <c r="M14" s="56"/>
      <c r="N14" s="11"/>
      <c r="O14" s="56"/>
      <c r="P14" s="56"/>
      <c r="Q14" s="128"/>
      <c r="R14" s="56"/>
      <c r="S14" s="129"/>
      <c r="T14" s="39"/>
      <c r="U14" s="8"/>
      <c r="V14" s="44" t="s">
        <v>26</v>
      </c>
      <c r="W14" s="25"/>
      <c r="X14" s="25"/>
      <c r="Y14" s="25"/>
      <c r="Z14" s="25"/>
      <c r="AA14" s="25"/>
      <c r="AB14" s="25"/>
      <c r="AC14" s="28"/>
      <c r="AD14" s="8"/>
      <c r="AE14" s="8"/>
      <c r="AF14" s="149" t="s">
        <v>27</v>
      </c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1"/>
      <c r="AS14" s="8"/>
    </row>
    <row r="15" spans="1:45" ht="15.75" thickBot="1">
      <c r="A15" s="8"/>
      <c r="B15" s="136" t="s">
        <v>28</v>
      </c>
      <c r="C15" s="124"/>
      <c r="D15" s="137">
        <f>IF(ISERROR((F10+F11)/H29),0,(F10+F11)/H29)</f>
        <v>0</v>
      </c>
      <c r="E15" s="138"/>
      <c r="F15" s="47">
        <f>F9+F10+F11+F12+F13</f>
        <v>0</v>
      </c>
      <c r="G15" s="138"/>
      <c r="H15" s="48">
        <f>H9+H10+H11+H12+H13</f>
        <v>0</v>
      </c>
      <c r="I15" s="64"/>
      <c r="J15" s="11"/>
      <c r="K15" s="27"/>
      <c r="L15" s="139" t="s">
        <v>29</v>
      </c>
      <c r="M15" s="11"/>
      <c r="N15" s="11"/>
      <c r="O15" s="11"/>
      <c r="P15" s="47">
        <f>P9+P10+P11</f>
        <v>0</v>
      </c>
      <c r="Q15" s="138"/>
      <c r="R15" s="48">
        <f>R9+R10+R11</f>
        <v>0</v>
      </c>
      <c r="S15" s="129"/>
      <c r="T15" s="39"/>
      <c r="U15" s="8"/>
      <c r="V15" s="44" t="s">
        <v>30</v>
      </c>
      <c r="W15" s="19"/>
      <c r="X15" s="18" t="s">
        <v>31</v>
      </c>
      <c r="Y15" s="18"/>
      <c r="Z15" s="18" t="s">
        <v>32</v>
      </c>
      <c r="AA15" s="18"/>
      <c r="AB15" s="18" t="s">
        <v>33</v>
      </c>
      <c r="AC15" s="28"/>
      <c r="AD15" s="8"/>
      <c r="AE15" s="8"/>
      <c r="AF15" s="165" t="s">
        <v>34</v>
      </c>
      <c r="AG15" s="166"/>
      <c r="AH15" s="167" t="s">
        <v>35</v>
      </c>
      <c r="AI15" s="166"/>
      <c r="AJ15" s="167" t="s">
        <v>36</v>
      </c>
      <c r="AK15" s="166"/>
      <c r="AL15" s="167" t="s">
        <v>37</v>
      </c>
      <c r="AM15" s="166"/>
      <c r="AN15" s="167" t="s">
        <v>38</v>
      </c>
      <c r="AO15" s="166"/>
      <c r="AP15" s="167" t="s">
        <v>39</v>
      </c>
      <c r="AQ15" s="166"/>
      <c r="AR15" s="168" t="s">
        <v>40</v>
      </c>
      <c r="AS15" s="8"/>
    </row>
    <row r="16" spans="1:45" ht="16.5" thickTop="1" thickBot="1">
      <c r="A16" s="8"/>
      <c r="B16" s="140"/>
      <c r="C16" s="63"/>
      <c r="D16" s="63"/>
      <c r="E16" s="63"/>
      <c r="F16" s="63"/>
      <c r="G16" s="63"/>
      <c r="H16" s="63"/>
      <c r="I16" s="63"/>
      <c r="J16" s="63"/>
      <c r="K16" s="140"/>
      <c r="L16" s="63"/>
      <c r="M16" s="63"/>
      <c r="N16" s="63"/>
      <c r="O16" s="63"/>
      <c r="P16" s="63"/>
      <c r="Q16" s="63"/>
      <c r="R16" s="63"/>
      <c r="S16" s="141"/>
      <c r="T16" s="62"/>
      <c r="U16" s="8"/>
      <c r="V16" s="50" t="s">
        <v>41</v>
      </c>
      <c r="W16" s="19"/>
      <c r="X16" s="17" t="s">
        <v>42</v>
      </c>
      <c r="Y16" s="18"/>
      <c r="Z16" s="17" t="s">
        <v>42</v>
      </c>
      <c r="AA16" s="18"/>
      <c r="AB16" s="17" t="s">
        <v>43</v>
      </c>
      <c r="AC16" s="39"/>
      <c r="AD16" s="8"/>
      <c r="AE16" s="8"/>
      <c r="AF16" s="32">
        <f>-F13</f>
        <v>0</v>
      </c>
      <c r="AG16" s="56"/>
      <c r="AH16" s="130">
        <v>0</v>
      </c>
      <c r="AI16" s="130"/>
      <c r="AJ16" s="130">
        <v>0</v>
      </c>
      <c r="AK16" s="130"/>
      <c r="AL16" s="130">
        <v>0</v>
      </c>
      <c r="AM16" s="130"/>
      <c r="AN16" s="130">
        <v>0</v>
      </c>
      <c r="AO16" s="130"/>
      <c r="AP16" s="56">
        <f ca="1">Z17</f>
        <v>0</v>
      </c>
      <c r="AQ16" s="56"/>
      <c r="AR16" s="162">
        <f ca="1">IF(ISERROR(IRR(AF16:AP16)),0,IRR(AF16:AP16))</f>
        <v>0</v>
      </c>
      <c r="AS16" s="8"/>
    </row>
    <row r="17" spans="1:45" ht="15.75" thickBot="1">
      <c r="A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4"/>
      <c r="T17" s="8"/>
      <c r="U17" s="8"/>
      <c r="V17" s="52">
        <f>V18-0.5</f>
        <v>-0.5</v>
      </c>
      <c r="W17" s="29"/>
      <c r="X17" s="31">
        <f>V17*$T$29</f>
        <v>0</v>
      </c>
      <c r="Y17" s="31"/>
      <c r="Z17" s="31">
        <f ca="1">X17-$R$57</f>
        <v>0</v>
      </c>
      <c r="AA17" s="14"/>
      <c r="AB17" s="49">
        <f ca="1">IF(ISERROR((Z17/$F$13)^(1/5)-1),0,(Z17/$F$13)^(1/5)-1)</f>
        <v>0</v>
      </c>
      <c r="AC17" s="39"/>
      <c r="AD17" s="8"/>
      <c r="AE17" s="8"/>
      <c r="AF17" s="32">
        <f>-F13</f>
        <v>0</v>
      </c>
      <c r="AG17" s="56"/>
      <c r="AH17" s="130">
        <v>0</v>
      </c>
      <c r="AI17" s="130"/>
      <c r="AJ17" s="130">
        <v>0</v>
      </c>
      <c r="AK17" s="130"/>
      <c r="AL17" s="130">
        <v>0</v>
      </c>
      <c r="AM17" s="130"/>
      <c r="AN17" s="130">
        <v>0</v>
      </c>
      <c r="AO17" s="130"/>
      <c r="AP17" s="56">
        <f ca="1">Z18</f>
        <v>0</v>
      </c>
      <c r="AQ17" s="56"/>
      <c r="AR17" s="162">
        <f ca="1">IF(ISERROR(IRR(AF17:AP17)),0,IRR(AF17:AP17))</f>
        <v>0</v>
      </c>
      <c r="AS17" s="8"/>
    </row>
    <row r="18" spans="1:45" ht="15.75" thickBot="1">
      <c r="A18" s="8"/>
      <c r="B18" s="304" t="s">
        <v>44</v>
      </c>
      <c r="C18" s="307"/>
      <c r="D18" s="307"/>
      <c r="E18" s="307"/>
      <c r="F18" s="307"/>
      <c r="G18" s="307"/>
      <c r="H18" s="308"/>
      <c r="I18" s="8"/>
      <c r="J18" s="8"/>
      <c r="K18" s="8"/>
      <c r="L18" s="8"/>
      <c r="M18" s="8"/>
      <c r="N18" s="8"/>
      <c r="O18" s="8"/>
      <c r="P18" s="8"/>
      <c r="Q18" s="8"/>
      <c r="R18" s="8"/>
      <c r="S18" s="14"/>
      <c r="T18" s="8"/>
      <c r="U18" s="8"/>
      <c r="V18" s="327"/>
      <c r="W18" s="14"/>
      <c r="X18" s="34">
        <f>V18*$T$29</f>
        <v>0</v>
      </c>
      <c r="Y18" s="34"/>
      <c r="Z18" s="34">
        <f ca="1">X18-$R$57</f>
        <v>0</v>
      </c>
      <c r="AA18" s="14"/>
      <c r="AB18" s="49">
        <f ca="1">IF(ISERROR((Z18/$F$13)^(1/5)-1),0,(Z18/$F$13)^(1/5)-1)</f>
        <v>0</v>
      </c>
      <c r="AC18" s="39"/>
      <c r="AD18" s="8"/>
      <c r="AE18" s="8"/>
      <c r="AF18" s="58">
        <f>-F13</f>
        <v>0</v>
      </c>
      <c r="AG18" s="59"/>
      <c r="AH18" s="163">
        <v>0</v>
      </c>
      <c r="AI18" s="163"/>
      <c r="AJ18" s="163">
        <v>0</v>
      </c>
      <c r="AK18" s="163"/>
      <c r="AL18" s="163">
        <v>0</v>
      </c>
      <c r="AM18" s="163"/>
      <c r="AN18" s="163">
        <v>0</v>
      </c>
      <c r="AO18" s="163"/>
      <c r="AP18" s="59">
        <f ca="1">Z19</f>
        <v>0</v>
      </c>
      <c r="AQ18" s="59"/>
      <c r="AR18" s="164">
        <f ca="1">IF(ISERROR(IRR(AF18:AP18)),0,IRR(AF18:AP18))</f>
        <v>0</v>
      </c>
      <c r="AS18" s="8"/>
    </row>
    <row r="19" spans="1:45" ht="15.75" thickBot="1">
      <c r="A19" s="8"/>
      <c r="B19" s="53" t="s">
        <v>45</v>
      </c>
      <c r="C19" s="54"/>
      <c r="D19" s="55"/>
      <c r="E19" s="54"/>
      <c r="F19" s="55"/>
      <c r="G19" s="54"/>
      <c r="H19" s="32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58">
        <f>V18+0.5</f>
        <v>0.5</v>
      </c>
      <c r="W19" s="59"/>
      <c r="X19" s="60">
        <f>V19*$T$29</f>
        <v>0</v>
      </c>
      <c r="Y19" s="60"/>
      <c r="Z19" s="60">
        <f ca="1">X19-$R$57</f>
        <v>0</v>
      </c>
      <c r="AA19" s="59"/>
      <c r="AB19" s="61">
        <f ca="1">IF(ISERROR((Z19/$F$13)^(1/5)-1),0,(Z19/$F$13)^(1/5)-1)</f>
        <v>0</v>
      </c>
      <c r="AC19" s="62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>
      <c r="A20" s="8"/>
      <c r="B20" s="32" t="s">
        <v>46</v>
      </c>
      <c r="C20" s="56"/>
      <c r="D20" s="57"/>
      <c r="E20" s="56"/>
      <c r="F20" s="57"/>
      <c r="G20" s="56"/>
      <c r="H20" s="32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56"/>
      <c r="W20" s="56"/>
      <c r="X20" s="56"/>
      <c r="Y20" s="56"/>
      <c r="Z20" s="56"/>
      <c r="AA20" s="56"/>
      <c r="AB20" s="64"/>
      <c r="AC20" s="11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5.75" thickBot="1">
      <c r="A21" s="8"/>
      <c r="B21" s="58" t="s">
        <v>47</v>
      </c>
      <c r="C21" s="59"/>
      <c r="D21" s="63"/>
      <c r="E21" s="59"/>
      <c r="F21" s="63"/>
      <c r="G21" s="59"/>
      <c r="H21" s="32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56"/>
      <c r="W21" s="56"/>
      <c r="X21" s="56"/>
      <c r="Y21" s="56"/>
      <c r="Z21" s="56"/>
      <c r="AA21" s="56"/>
      <c r="AB21" s="64"/>
      <c r="AC21" s="11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>
      <c r="A22" s="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56"/>
      <c r="W22" s="56"/>
      <c r="X22" s="56"/>
      <c r="Y22" s="56"/>
      <c r="Z22" s="56"/>
      <c r="AA22" s="56"/>
      <c r="AB22" s="64"/>
      <c r="AC22" s="11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5.75" thickBot="1">
      <c r="A23" s="8"/>
      <c r="B23" s="14"/>
      <c r="C23" s="14"/>
      <c r="D23" s="14"/>
      <c r="E23" s="8"/>
      <c r="F23" s="8"/>
      <c r="G23" s="8"/>
      <c r="H23" s="65" t="s">
        <v>48</v>
      </c>
      <c r="I23" s="6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14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5.75" thickBot="1">
      <c r="A24" s="8"/>
      <c r="B24" s="16"/>
      <c r="C24" s="16"/>
      <c r="D24" s="16"/>
      <c r="E24" s="8"/>
      <c r="F24" s="8"/>
      <c r="G24" s="8"/>
      <c r="H24" s="68" t="s">
        <v>49</v>
      </c>
      <c r="I24" s="69"/>
      <c r="J24" s="70" t="s">
        <v>50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4"/>
      <c r="AD24" s="8"/>
      <c r="AE24" s="8"/>
      <c r="AF24" s="149" t="s">
        <v>51</v>
      </c>
      <c r="AG24" s="150"/>
      <c r="AH24" s="150"/>
      <c r="AI24" s="150"/>
      <c r="AJ24" s="318"/>
      <c r="AK24" s="307"/>
      <c r="AL24" s="151"/>
      <c r="AM24" s="8"/>
      <c r="AN24" s="25"/>
      <c r="AO24" s="8"/>
      <c r="AP24" s="8"/>
      <c r="AQ24" s="8"/>
      <c r="AR24" s="8"/>
      <c r="AS24" s="8"/>
    </row>
    <row r="25" spans="1:45">
      <c r="A25" s="8"/>
      <c r="B25" s="14"/>
      <c r="C25" s="14"/>
      <c r="D25" s="14"/>
      <c r="E25" s="14"/>
      <c r="F25" s="8"/>
      <c r="G25" s="8"/>
      <c r="H25" s="72">
        <v>2007</v>
      </c>
      <c r="I25" s="73"/>
      <c r="J25" s="74">
        <f>H25+1</f>
        <v>2008</v>
      </c>
      <c r="K25" s="73"/>
      <c r="L25" s="74">
        <f>J25+1</f>
        <v>2009</v>
      </c>
      <c r="M25" s="73"/>
      <c r="N25" s="74">
        <f>L25+1</f>
        <v>2010</v>
      </c>
      <c r="O25" s="73"/>
      <c r="P25" s="74">
        <f>N25+1</f>
        <v>2011</v>
      </c>
      <c r="Q25" s="73"/>
      <c r="R25" s="74">
        <f>P25+1</f>
        <v>2012</v>
      </c>
      <c r="S25" s="73"/>
      <c r="T25" s="74">
        <f>R25+1</f>
        <v>2013</v>
      </c>
      <c r="U25" s="73"/>
      <c r="V25" s="74">
        <f>T25+1</f>
        <v>2014</v>
      </c>
      <c r="W25" s="73"/>
      <c r="X25" s="74">
        <f>V25+1</f>
        <v>2015</v>
      </c>
      <c r="Y25" s="73"/>
      <c r="Z25" s="74">
        <f>X25+1</f>
        <v>2016</v>
      </c>
      <c r="AA25" s="73"/>
      <c r="AB25" s="74">
        <f>Z25+1</f>
        <v>2017</v>
      </c>
      <c r="AC25" s="14"/>
      <c r="AD25" s="8"/>
      <c r="AE25" s="8"/>
      <c r="AF25" s="152" t="s">
        <v>52</v>
      </c>
      <c r="AG25" s="148"/>
      <c r="AH25" s="148"/>
      <c r="AI25" s="11"/>
      <c r="AK25" s="8"/>
      <c r="AL25" s="153">
        <f>P9</f>
        <v>0</v>
      </c>
      <c r="AM25" s="51"/>
      <c r="AN25" s="25"/>
      <c r="AO25" s="8"/>
      <c r="AP25" s="8"/>
      <c r="AQ25" s="8"/>
      <c r="AR25" s="8"/>
      <c r="AS25" s="8"/>
    </row>
    <row r="26" spans="1:45">
      <c r="A26" s="46" t="s">
        <v>53</v>
      </c>
      <c r="B26" s="14"/>
      <c r="C26" s="14"/>
      <c r="D26" s="14"/>
      <c r="E26" s="14"/>
      <c r="F26" s="8"/>
      <c r="G26" s="8"/>
      <c r="H26" s="14"/>
      <c r="I26" s="14"/>
      <c r="J26" s="14"/>
      <c r="K26" s="14"/>
      <c r="L26" s="14"/>
      <c r="M26" s="14"/>
      <c r="N26" s="75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8"/>
      <c r="AE26" s="8"/>
      <c r="AF26" s="154" t="s">
        <v>54</v>
      </c>
      <c r="AG26" s="155"/>
      <c r="AH26" s="155"/>
      <c r="AI26" s="11"/>
      <c r="AK26" s="8"/>
      <c r="AL26" s="156">
        <v>1000</v>
      </c>
      <c r="AM26" s="8"/>
      <c r="AN26" s="8"/>
      <c r="AO26" s="8"/>
      <c r="AP26" s="8"/>
      <c r="AQ26" s="8"/>
      <c r="AR26" s="8"/>
      <c r="AS26" s="8"/>
    </row>
    <row r="27" spans="1:45">
      <c r="A27" s="77" t="s">
        <v>55</v>
      </c>
      <c r="B27" s="77"/>
      <c r="C27" s="8"/>
      <c r="D27" s="29"/>
      <c r="E27" s="14"/>
      <c r="F27" s="8"/>
      <c r="G27" s="8"/>
      <c r="H27" s="332"/>
      <c r="I27" s="333"/>
      <c r="J27" s="332"/>
      <c r="K27" s="333"/>
      <c r="L27" s="332"/>
      <c r="M27" s="333"/>
      <c r="N27" s="332"/>
      <c r="O27" s="333"/>
      <c r="P27" s="332"/>
      <c r="Q27" s="333"/>
      <c r="R27" s="332"/>
      <c r="S27" s="30"/>
      <c r="T27" s="31">
        <f>R27*(1+T28)</f>
        <v>0</v>
      </c>
      <c r="U27" s="31">
        <f t="shared" ref="U27:AB27" si="0">S27*(1+U28)</f>
        <v>0</v>
      </c>
      <c r="V27" s="31">
        <f t="shared" si="0"/>
        <v>0</v>
      </c>
      <c r="W27" s="31">
        <f t="shared" si="0"/>
        <v>0</v>
      </c>
      <c r="X27" s="31">
        <f t="shared" si="0"/>
        <v>0</v>
      </c>
      <c r="Y27" s="31">
        <f t="shared" si="0"/>
        <v>0</v>
      </c>
      <c r="Z27" s="31">
        <f t="shared" si="0"/>
        <v>0</v>
      </c>
      <c r="AA27" s="31">
        <f t="shared" si="0"/>
        <v>0</v>
      </c>
      <c r="AB27" s="31">
        <f t="shared" si="0"/>
        <v>0</v>
      </c>
      <c r="AC27" s="78"/>
      <c r="AD27" s="8"/>
      <c r="AE27" s="8"/>
      <c r="AF27" s="154" t="s">
        <v>56</v>
      </c>
      <c r="AG27" s="155"/>
      <c r="AH27" s="155"/>
      <c r="AI27" s="155"/>
      <c r="AK27" s="8"/>
      <c r="AL27" s="156">
        <v>1800</v>
      </c>
      <c r="AM27" s="8"/>
      <c r="AN27" s="8"/>
      <c r="AO27" s="8"/>
      <c r="AP27" s="8"/>
      <c r="AQ27" s="8"/>
      <c r="AR27" s="8"/>
      <c r="AS27" s="8"/>
    </row>
    <row r="28" spans="1:45">
      <c r="A28" s="77"/>
      <c r="B28" s="79" t="s">
        <v>58</v>
      </c>
      <c r="C28" s="8"/>
      <c r="D28" s="29"/>
      <c r="E28" s="14"/>
      <c r="F28" s="8"/>
      <c r="G28" s="8"/>
      <c r="H28" s="80" t="s">
        <v>59</v>
      </c>
      <c r="I28" s="81"/>
      <c r="J28" s="82">
        <f>IF(ISERROR(J27/H27-1),0,J27/H27-1)</f>
        <v>0</v>
      </c>
      <c r="K28" s="81"/>
      <c r="L28" s="82">
        <f>IF(ISERROR(L27/J27-1),0,L27/J27-1)</f>
        <v>0</v>
      </c>
      <c r="M28" s="81"/>
      <c r="N28" s="82">
        <f>IF(ISERROR(N27/L27-1),0,N27/L27-1)</f>
        <v>0</v>
      </c>
      <c r="O28" s="81"/>
      <c r="P28" s="82">
        <f>IF(ISERROR(P27/N27-1),0,P27/N27-1)</f>
        <v>0</v>
      </c>
      <c r="Q28" s="81"/>
      <c r="R28" s="82">
        <f>IF(ISERROR(R27/P27-1),0,R27/P27-1)</f>
        <v>0</v>
      </c>
      <c r="S28" s="81"/>
      <c r="T28" s="334"/>
      <c r="U28" s="81"/>
      <c r="V28" s="82">
        <f>T28</f>
        <v>0</v>
      </c>
      <c r="W28" s="81"/>
      <c r="X28" s="82">
        <f>V28</f>
        <v>0</v>
      </c>
      <c r="Y28" s="81"/>
      <c r="Z28" s="82">
        <f>X28</f>
        <v>0</v>
      </c>
      <c r="AA28" s="81"/>
      <c r="AB28" s="82">
        <f>Z28</f>
        <v>0</v>
      </c>
      <c r="AC28" s="81"/>
      <c r="AD28" s="8"/>
      <c r="AE28" s="8"/>
      <c r="AF28" s="154" t="s">
        <v>60</v>
      </c>
      <c r="AG28" s="155"/>
      <c r="AH28" s="155"/>
      <c r="AI28" s="11"/>
      <c r="AK28" s="8"/>
      <c r="AL28" s="157">
        <f>+P11</f>
        <v>0</v>
      </c>
      <c r="AM28" s="8"/>
      <c r="AN28" s="8"/>
      <c r="AO28" s="8"/>
      <c r="AP28" s="8"/>
      <c r="AQ28" s="8"/>
      <c r="AR28" s="8"/>
      <c r="AS28" s="8"/>
    </row>
    <row r="29" spans="1:45">
      <c r="A29" s="77" t="s">
        <v>30</v>
      </c>
      <c r="B29" s="77"/>
      <c r="C29" s="8"/>
      <c r="D29" s="29"/>
      <c r="E29" s="14"/>
      <c r="F29" s="8"/>
      <c r="G29" s="8"/>
      <c r="H29" s="34">
        <f>H27*H30</f>
        <v>0</v>
      </c>
      <c r="I29" s="83"/>
      <c r="J29" s="34">
        <f>J27*J30</f>
        <v>0</v>
      </c>
      <c r="K29" s="83"/>
      <c r="L29" s="34">
        <f>L27*L30</f>
        <v>0</v>
      </c>
      <c r="M29" s="83"/>
      <c r="N29" s="34">
        <f>N27*N30</f>
        <v>0</v>
      </c>
      <c r="O29" s="83"/>
      <c r="P29" s="34">
        <f>P27*P30</f>
        <v>0</v>
      </c>
      <c r="Q29" s="83"/>
      <c r="R29" s="34">
        <f>R27*R30</f>
        <v>0</v>
      </c>
      <c r="S29" s="83"/>
      <c r="T29" s="34">
        <f>T27*T30</f>
        <v>0</v>
      </c>
      <c r="U29" s="83"/>
      <c r="V29" s="34">
        <f>V27*V30</f>
        <v>0</v>
      </c>
      <c r="W29" s="83"/>
      <c r="X29" s="34">
        <f>X27*X30</f>
        <v>0</v>
      </c>
      <c r="Y29" s="83"/>
      <c r="Z29" s="34">
        <f>Z27*Z30</f>
        <v>0</v>
      </c>
      <c r="AA29" s="83"/>
      <c r="AB29" s="34">
        <f>AB27*AB30</f>
        <v>0</v>
      </c>
      <c r="AC29" s="78"/>
      <c r="AD29" s="8"/>
      <c r="AE29" s="8"/>
      <c r="AF29" s="152" t="s">
        <v>61</v>
      </c>
      <c r="AG29" s="148"/>
      <c r="AH29" s="11"/>
      <c r="AI29" s="11"/>
      <c r="AK29" s="8"/>
      <c r="AL29" s="158">
        <f>AL25-AL26+AL27+AL28</f>
        <v>800</v>
      </c>
      <c r="AM29" s="8"/>
      <c r="AN29" s="8"/>
      <c r="AO29" s="8"/>
      <c r="AP29" s="8"/>
      <c r="AQ29" s="8"/>
      <c r="AR29" s="8"/>
      <c r="AS29" s="8"/>
    </row>
    <row r="30" spans="1:45">
      <c r="A30" s="77"/>
      <c r="B30" s="79" t="s">
        <v>62</v>
      </c>
      <c r="C30" s="8"/>
      <c r="D30" s="29"/>
      <c r="E30" s="14"/>
      <c r="F30" s="8"/>
      <c r="G30" s="10"/>
      <c r="H30" s="334"/>
      <c r="I30" s="335"/>
      <c r="J30" s="334"/>
      <c r="K30" s="335"/>
      <c r="L30" s="334"/>
      <c r="M30" s="335"/>
      <c r="N30" s="334"/>
      <c r="O30" s="335"/>
      <c r="P30" s="334"/>
      <c r="Q30" s="335"/>
      <c r="R30" s="334"/>
      <c r="S30" s="81"/>
      <c r="T30" s="82">
        <f>R30</f>
        <v>0</v>
      </c>
      <c r="U30" s="81"/>
      <c r="V30" s="82">
        <f>T30</f>
        <v>0</v>
      </c>
      <c r="W30" s="84"/>
      <c r="X30" s="82">
        <f>V30</f>
        <v>0</v>
      </c>
      <c r="Y30" s="84"/>
      <c r="Z30" s="82">
        <f>X30</f>
        <v>0</v>
      </c>
      <c r="AA30" s="84"/>
      <c r="AB30" s="82">
        <f>Z30</f>
        <v>0</v>
      </c>
      <c r="AC30" s="81"/>
      <c r="AD30" s="10"/>
      <c r="AE30" s="8"/>
      <c r="AF30" s="152" t="s">
        <v>57</v>
      </c>
      <c r="AK30" s="8"/>
      <c r="AL30" s="330"/>
      <c r="AM30" s="8"/>
      <c r="AN30" s="8"/>
      <c r="AO30" s="8"/>
      <c r="AP30" s="8"/>
      <c r="AQ30" s="8"/>
      <c r="AR30" s="8"/>
      <c r="AS30" s="8"/>
    </row>
    <row r="31" spans="1:45">
      <c r="A31" s="77" t="s">
        <v>64</v>
      </c>
      <c r="B31" s="77"/>
      <c r="C31" s="29"/>
      <c r="D31" s="29"/>
      <c r="E31" s="14"/>
      <c r="F31" s="14"/>
      <c r="G31" s="8"/>
      <c r="H31" s="336"/>
      <c r="I31" s="337"/>
      <c r="J31" s="336"/>
      <c r="K31" s="337"/>
      <c r="L31" s="336"/>
      <c r="M31" s="337"/>
      <c r="N31" s="336"/>
      <c r="O31" s="337"/>
      <c r="P31" s="336"/>
      <c r="Q31" s="337"/>
      <c r="R31" s="336"/>
      <c r="S31" s="83"/>
      <c r="T31" s="34">
        <f>-T48</f>
        <v>0</v>
      </c>
      <c r="U31" s="83"/>
      <c r="V31" s="34">
        <f>-V48</f>
        <v>0</v>
      </c>
      <c r="W31" s="83"/>
      <c r="X31" s="34">
        <f>-X48</f>
        <v>0</v>
      </c>
      <c r="Y31" s="83"/>
      <c r="Z31" s="34">
        <f>-Z48</f>
        <v>0</v>
      </c>
      <c r="AA31" s="83"/>
      <c r="AB31" s="34">
        <f>-AB48</f>
        <v>0</v>
      </c>
      <c r="AC31" s="78"/>
      <c r="AD31" s="8"/>
      <c r="AE31" s="8"/>
      <c r="AF31" s="154" t="s">
        <v>63</v>
      </c>
      <c r="AG31" s="155"/>
      <c r="AH31" s="155"/>
      <c r="AI31" s="11"/>
      <c r="AK31" s="8"/>
      <c r="AL31" s="331"/>
      <c r="AM31" s="8"/>
      <c r="AN31" s="8"/>
      <c r="AO31" s="8"/>
      <c r="AP31" s="8"/>
      <c r="AQ31" s="8"/>
      <c r="AR31" s="8"/>
      <c r="AS31" s="8"/>
    </row>
    <row r="32" spans="1:45" ht="15.75" thickBot="1">
      <c r="A32" s="77" t="s">
        <v>66</v>
      </c>
      <c r="B32" s="77"/>
      <c r="C32" s="29"/>
      <c r="D32" s="29"/>
      <c r="E32" s="29"/>
      <c r="F32" s="8"/>
      <c r="G32" s="8"/>
      <c r="H32" s="85">
        <f>$AL$32</f>
        <v>0</v>
      </c>
      <c r="I32" s="85"/>
      <c r="J32" s="85">
        <f>$AL$32</f>
        <v>0</v>
      </c>
      <c r="K32" s="85"/>
      <c r="L32" s="85">
        <f>$AL$32</f>
        <v>0</v>
      </c>
      <c r="M32" s="85"/>
      <c r="N32" s="85">
        <f>$AL$32</f>
        <v>0</v>
      </c>
      <c r="O32" s="85"/>
      <c r="P32" s="85">
        <f>$AL$32</f>
        <v>0</v>
      </c>
      <c r="Q32" s="85"/>
      <c r="R32" s="85">
        <f>$AL$32</f>
        <v>0</v>
      </c>
      <c r="S32" s="85"/>
      <c r="T32" s="85">
        <f>$AL$32</f>
        <v>0</v>
      </c>
      <c r="U32" s="85"/>
      <c r="V32" s="85">
        <f>$AL$32</f>
        <v>0</v>
      </c>
      <c r="W32" s="85"/>
      <c r="X32" s="85">
        <f>$AL$32</f>
        <v>0</v>
      </c>
      <c r="Y32" s="85"/>
      <c r="Z32" s="85">
        <f>$AL$32</f>
        <v>0</v>
      </c>
      <c r="AA32" s="85"/>
      <c r="AB32" s="85">
        <f>$AL$32</f>
        <v>0</v>
      </c>
      <c r="AC32" s="86"/>
      <c r="AD32" s="8"/>
      <c r="AE32" s="8"/>
      <c r="AF32" s="159" t="s">
        <v>65</v>
      </c>
      <c r="AG32" s="160"/>
      <c r="AH32" s="160"/>
      <c r="AI32" s="13"/>
      <c r="AJ32" s="13"/>
      <c r="AK32" s="13"/>
      <c r="AL32" s="161">
        <f>IF(ISERROR((AL29/AL31)*AL30),0,(AL29/AL31)*AL30)</f>
        <v>0</v>
      </c>
      <c r="AM32" s="8"/>
      <c r="AN32" s="8"/>
      <c r="AO32" s="8"/>
      <c r="AP32" s="8"/>
      <c r="AQ32" s="8"/>
      <c r="AR32" s="8"/>
      <c r="AS32" s="8"/>
    </row>
    <row r="33" spans="1:45">
      <c r="A33" s="77" t="s">
        <v>67</v>
      </c>
      <c r="B33" s="77"/>
      <c r="C33" s="8"/>
      <c r="D33" s="29"/>
      <c r="E33" s="14"/>
      <c r="F33" s="14"/>
      <c r="G33" s="8"/>
      <c r="H33" s="85">
        <f>H29-H31-H32</f>
        <v>0</v>
      </c>
      <c r="I33" s="85"/>
      <c r="J33" s="85">
        <f>J29-J31-J32</f>
        <v>0</v>
      </c>
      <c r="K33" s="85"/>
      <c r="L33" s="85">
        <f>L29-L31-L32</f>
        <v>0</v>
      </c>
      <c r="M33" s="85"/>
      <c r="N33" s="85">
        <f>N29-N31-N32</f>
        <v>0</v>
      </c>
      <c r="O33" s="85"/>
      <c r="P33" s="85">
        <f>P29-P31-P32</f>
        <v>0</v>
      </c>
      <c r="Q33" s="85"/>
      <c r="R33" s="85">
        <f>R29-R31-R32</f>
        <v>0</v>
      </c>
      <c r="S33" s="85"/>
      <c r="T33" s="85">
        <f>T29-T31-T32</f>
        <v>0</v>
      </c>
      <c r="U33" s="85"/>
      <c r="V33" s="85">
        <f>V29-V31-V32</f>
        <v>0</v>
      </c>
      <c r="W33" s="85"/>
      <c r="X33" s="85">
        <f>X29-X31-X32</f>
        <v>0</v>
      </c>
      <c r="Y33" s="85"/>
      <c r="Z33" s="85">
        <f>Z29-Z31-Z32</f>
        <v>0</v>
      </c>
      <c r="AA33" s="85"/>
      <c r="AB33" s="85">
        <f>AB29-AB31-AB32</f>
        <v>0</v>
      </c>
      <c r="AC33" s="86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>
      <c r="A34" s="77" t="s">
        <v>68</v>
      </c>
      <c r="B34" s="77"/>
      <c r="C34" s="29"/>
      <c r="D34" s="29"/>
      <c r="E34" s="14"/>
      <c r="F34" s="87"/>
      <c r="G34" s="8"/>
      <c r="H34" s="85">
        <f>IF(ISERROR(H54*($H$19+H83)+H55*$H$20+H56*$H$21),0,H54*($H$19+H83)+H55*$H$20+H56*$H$21)</f>
        <v>0</v>
      </c>
      <c r="I34" s="85"/>
      <c r="J34" s="85">
        <f ca="1">IF(ISERROR(J54*($H$19+J83)+J55*$H$20+J56*$H$21),0,J54*($H$19+J83)+J55*$H$20+J56*$H$21)</f>
        <v>0</v>
      </c>
      <c r="K34" s="85"/>
      <c r="L34" s="85">
        <f ca="1">IF(ISERROR(L54*($H$19+L83)+L55*$H$20+L56*$H$21),0,L54*($H$19+L83)+L55*$H$20+L56*$H$21)</f>
        <v>0</v>
      </c>
      <c r="M34" s="85"/>
      <c r="N34" s="85">
        <f ca="1">IF(ISERROR(N54*($H$19+N83)+N55*$H$20+N56*$H$21),0,N54*($H$19+N83)+N55*$H$20+N56*$H$21)</f>
        <v>0</v>
      </c>
      <c r="O34" s="85"/>
      <c r="P34" s="85">
        <f ca="1">IF(ISERROR(P54*($H$19+P83)+P55*$H$20+P56*$H$21),0,P54*($H$19+P83)+P55*$H$20+P56*$H$21)</f>
        <v>0</v>
      </c>
      <c r="Q34" s="85"/>
      <c r="R34" s="85">
        <f ca="1">IF(ISERROR(R54*($H$19+R83)+R55*$H$20+R56*$H$21),0,R54*($H$19+R83)+R55*$H$20+R56*$H$21)</f>
        <v>0</v>
      </c>
      <c r="S34" s="85"/>
      <c r="T34" s="85">
        <f ca="1">IF(ISERROR(T54*($H$19+T83)+T55*$H$20+T56*$H$21),0,T54*($H$19+T83)+T55*$H$20+T56*$H$21)</f>
        <v>0</v>
      </c>
      <c r="U34" s="85"/>
      <c r="V34" s="85">
        <f ca="1">IF(ISERROR(V54*($H$19+V83)+V55*$H$20+V56*$H$21),0,V54*($H$19+V83)+V55*$H$20+V56*$H$21)</f>
        <v>0</v>
      </c>
      <c r="W34" s="85"/>
      <c r="X34" s="85">
        <f ca="1">IF(ISERROR(X54*($H$19+X83)+X55*$H$20+X56*$H$21),0,X54*($H$19+X83)+X55*$H$20+X56*$H$21)</f>
        <v>0</v>
      </c>
      <c r="Y34" s="85"/>
      <c r="Z34" s="85">
        <f ca="1">IF(ISERROR(Z54*($H$19+Z83)+Z55*$H$20+Z56*$H$21),0,Z54*($H$19+Z83)+Z55*$H$20+Z56*$H$21)</f>
        <v>0</v>
      </c>
      <c r="AA34" s="85"/>
      <c r="AB34" s="85">
        <f ca="1">IF(ISERROR(AB54*($H$19+AB83)+AB55*$H$20+AB56*$H$21),0,AB54*($H$19+AB83)+AB55*$H$20+AB56*$H$21)</f>
        <v>0</v>
      </c>
      <c r="AC34" s="86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>
      <c r="A35" s="77" t="s">
        <v>69</v>
      </c>
      <c r="B35" s="77"/>
      <c r="C35" s="29"/>
      <c r="D35" s="29"/>
      <c r="E35" s="14"/>
      <c r="F35" s="87"/>
      <c r="G35" s="8"/>
      <c r="H35" s="85">
        <f>IF(ISERROR(0*H53),0,0*H53)</f>
        <v>0</v>
      </c>
      <c r="I35" s="85"/>
      <c r="J35" s="85">
        <f ca="1">IF(ISERROR(0*J53),0,0*J53)</f>
        <v>0</v>
      </c>
      <c r="K35" s="85"/>
      <c r="L35" s="85">
        <f ca="1">IF(ISERROR(0*L53),0,0*L53)</f>
        <v>0</v>
      </c>
      <c r="M35" s="85"/>
      <c r="N35" s="85">
        <f ca="1">IF(ISERROR(0*N53),0,0*N53)</f>
        <v>0</v>
      </c>
      <c r="O35" s="85"/>
      <c r="P35" s="85">
        <f ca="1">IF(ISERROR(0*P53),0,0*P53)</f>
        <v>0</v>
      </c>
      <c r="Q35" s="85"/>
      <c r="R35" s="85">
        <f ca="1">IF(ISERROR(0*R53),0,0*R53)</f>
        <v>0</v>
      </c>
      <c r="S35" s="85"/>
      <c r="T35" s="85">
        <f ca="1">IF(ISERROR(0*T53),0,0*T53)</f>
        <v>0</v>
      </c>
      <c r="U35" s="85"/>
      <c r="V35" s="85">
        <f ca="1">IF(ISERROR(0*V53),0,0*V53)</f>
        <v>0</v>
      </c>
      <c r="W35" s="85"/>
      <c r="X35" s="85">
        <f ca="1">IF(ISERROR(0*X53),0,0*X53)</f>
        <v>0</v>
      </c>
      <c r="Y35" s="85"/>
      <c r="Z35" s="85">
        <f ca="1">IF(ISERROR(0*Z53),0,0*Z53)</f>
        <v>0</v>
      </c>
      <c r="AA35" s="85"/>
      <c r="AB35" s="85">
        <f ca="1">IF(ISERROR(0*AB53),0,0*AB53)</f>
        <v>0</v>
      </c>
      <c r="AC35" s="86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>
      <c r="A36" s="77" t="s">
        <v>70</v>
      </c>
      <c r="B36" s="77"/>
      <c r="C36" s="8"/>
      <c r="D36" s="29"/>
      <c r="E36" s="14"/>
      <c r="F36" s="8"/>
      <c r="G36" s="8"/>
      <c r="H36" s="83">
        <v>0</v>
      </c>
      <c r="I36" s="83"/>
      <c r="J36" s="34">
        <f>+H36</f>
        <v>0</v>
      </c>
      <c r="K36" s="83"/>
      <c r="L36" s="34">
        <f>+J36</f>
        <v>0</v>
      </c>
      <c r="M36" s="83"/>
      <c r="N36" s="34">
        <f>+L36</f>
        <v>0</v>
      </c>
      <c r="O36" s="83"/>
      <c r="P36" s="34">
        <f>+N36</f>
        <v>0</v>
      </c>
      <c r="Q36" s="83"/>
      <c r="R36" s="34">
        <f>+P36</f>
        <v>0</v>
      </c>
      <c r="S36" s="83"/>
      <c r="T36" s="34">
        <f>+R36</f>
        <v>0</v>
      </c>
      <c r="U36" s="83"/>
      <c r="V36" s="34">
        <f>+T36</f>
        <v>0</v>
      </c>
      <c r="W36" s="83"/>
      <c r="X36" s="34">
        <f>+V36</f>
        <v>0</v>
      </c>
      <c r="Y36" s="83"/>
      <c r="Z36" s="34">
        <f>+X36</f>
        <v>0</v>
      </c>
      <c r="AA36" s="83"/>
      <c r="AB36" s="34">
        <f>+Z36</f>
        <v>0</v>
      </c>
      <c r="AC36" s="78"/>
      <c r="AD36" s="8"/>
      <c r="AE36" s="8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>
      <c r="A37" s="77" t="s">
        <v>71</v>
      </c>
      <c r="B37" s="77"/>
      <c r="C37" s="8"/>
      <c r="D37" s="29"/>
      <c r="E37" s="14"/>
      <c r="F37" s="87"/>
      <c r="G37" s="8"/>
      <c r="H37" s="85">
        <f>H33-H34+H35+H36</f>
        <v>0</v>
      </c>
      <c r="I37" s="85"/>
      <c r="J37" s="85">
        <f ca="1">J33-J34+J35+J36</f>
        <v>0</v>
      </c>
      <c r="K37" s="85"/>
      <c r="L37" s="85">
        <f ca="1">L33-L34+L35+L36</f>
        <v>0</v>
      </c>
      <c r="M37" s="85"/>
      <c r="N37" s="85">
        <f ca="1">N33-N34+N35+N36</f>
        <v>0</v>
      </c>
      <c r="O37" s="85"/>
      <c r="P37" s="85">
        <f ca="1">P33-P34+P35+P36</f>
        <v>0</v>
      </c>
      <c r="Q37" s="85"/>
      <c r="R37" s="85">
        <f ca="1">R33-R34+R35+R36</f>
        <v>0</v>
      </c>
      <c r="S37" s="85"/>
      <c r="T37" s="85">
        <f ca="1">T33-T34+T35+T36</f>
        <v>0</v>
      </c>
      <c r="U37" s="85"/>
      <c r="V37" s="85">
        <f ca="1">V33-V34+V35+V36</f>
        <v>0</v>
      </c>
      <c r="W37" s="85"/>
      <c r="X37" s="85">
        <f ca="1">X33-X34+X35+X36</f>
        <v>0</v>
      </c>
      <c r="Y37" s="85"/>
      <c r="Z37" s="85">
        <f ca="1">Z33-Z34+Z35+Z36</f>
        <v>0</v>
      </c>
      <c r="AA37" s="85"/>
      <c r="AB37" s="85">
        <f ca="1">AB33-AB34+AB35+AB36</f>
        <v>0</v>
      </c>
      <c r="AC37" s="86"/>
      <c r="AD37" s="8"/>
      <c r="AE37" s="8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>
      <c r="A38" s="77" t="s">
        <v>72</v>
      </c>
      <c r="B38" s="77"/>
      <c r="C38" s="29"/>
      <c r="D38" s="29"/>
      <c r="E38" s="14"/>
      <c r="F38" s="87"/>
      <c r="G38" s="8"/>
      <c r="H38" s="85">
        <f>H37+H32</f>
        <v>0</v>
      </c>
      <c r="I38" s="85"/>
      <c r="J38" s="85">
        <f ca="1">J37+J32</f>
        <v>0</v>
      </c>
      <c r="K38" s="85"/>
      <c r="L38" s="85">
        <f ca="1">L37+L32</f>
        <v>0</v>
      </c>
      <c r="M38" s="85"/>
      <c r="N38" s="85">
        <f ca="1">N37+N32</f>
        <v>0</v>
      </c>
      <c r="O38" s="85"/>
      <c r="P38" s="85">
        <f ca="1">P37+P32</f>
        <v>0</v>
      </c>
      <c r="Q38" s="85"/>
      <c r="R38" s="85">
        <f ca="1">R37+R32</f>
        <v>0</v>
      </c>
      <c r="S38" s="85"/>
      <c r="T38" s="85">
        <f ca="1">T37+T32</f>
        <v>0</v>
      </c>
      <c r="U38" s="85"/>
      <c r="V38" s="85">
        <f ca="1">V37+V32</f>
        <v>0</v>
      </c>
      <c r="W38" s="85"/>
      <c r="X38" s="85">
        <f ca="1">X37+X32</f>
        <v>0</v>
      </c>
      <c r="Y38" s="85"/>
      <c r="Z38" s="85">
        <f ca="1">Z37+Z32</f>
        <v>0</v>
      </c>
      <c r="AA38" s="85"/>
      <c r="AB38" s="85">
        <f ca="1">AB37+AB32</f>
        <v>0</v>
      </c>
      <c r="AC38" s="86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>
      <c r="A39" s="77" t="s">
        <v>73</v>
      </c>
      <c r="B39" s="77"/>
      <c r="C39" s="29"/>
      <c r="D39" s="29"/>
      <c r="E39" s="14"/>
      <c r="F39" s="87"/>
      <c r="G39" s="8"/>
      <c r="H39" s="85">
        <f>H38*H40</f>
        <v>0</v>
      </c>
      <c r="I39" s="85"/>
      <c r="J39" s="85">
        <f ca="1">J38*J40</f>
        <v>0</v>
      </c>
      <c r="K39" s="85"/>
      <c r="L39" s="85">
        <f ca="1">L38*L40</f>
        <v>0</v>
      </c>
      <c r="M39" s="85"/>
      <c r="N39" s="85">
        <f ca="1">N38*N40</f>
        <v>0</v>
      </c>
      <c r="O39" s="85"/>
      <c r="P39" s="85">
        <f ca="1">P38*P40</f>
        <v>0</v>
      </c>
      <c r="Q39" s="85"/>
      <c r="R39" s="85">
        <f ca="1">R38*R40</f>
        <v>0</v>
      </c>
      <c r="S39" s="85"/>
      <c r="T39" s="85">
        <f ca="1">T38*T40</f>
        <v>0</v>
      </c>
      <c r="U39" s="85"/>
      <c r="V39" s="85">
        <f ca="1">V38*V40</f>
        <v>0</v>
      </c>
      <c r="W39" s="85"/>
      <c r="X39" s="85">
        <f ca="1">X38*X40</f>
        <v>0</v>
      </c>
      <c r="Y39" s="85"/>
      <c r="Z39" s="85">
        <f ca="1">Z38*Z40</f>
        <v>0</v>
      </c>
      <c r="AA39" s="85"/>
      <c r="AB39" s="85">
        <f ca="1">AB38*AB40</f>
        <v>0</v>
      </c>
      <c r="AC39" s="86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>
      <c r="A40" s="79" t="s">
        <v>74</v>
      </c>
      <c r="B40" s="79"/>
      <c r="C40" s="88"/>
      <c r="D40" s="88"/>
      <c r="E40" s="89"/>
      <c r="F40" s="90"/>
      <c r="G40" s="10"/>
      <c r="H40" s="91">
        <v>0.39</v>
      </c>
      <c r="I40" s="84"/>
      <c r="J40" s="82">
        <f>H40</f>
        <v>0.39</v>
      </c>
      <c r="K40" s="84"/>
      <c r="L40" s="82">
        <f>J40</f>
        <v>0.39</v>
      </c>
      <c r="M40" s="84"/>
      <c r="N40" s="82">
        <f>L40</f>
        <v>0.39</v>
      </c>
      <c r="O40" s="84"/>
      <c r="P40" s="82">
        <f>N40</f>
        <v>0.39</v>
      </c>
      <c r="Q40" s="84"/>
      <c r="R40" s="82">
        <f>P40</f>
        <v>0.39</v>
      </c>
      <c r="S40" s="84"/>
      <c r="T40" s="82">
        <f>R40</f>
        <v>0.39</v>
      </c>
      <c r="U40" s="84"/>
      <c r="V40" s="82">
        <f>T40</f>
        <v>0.39</v>
      </c>
      <c r="W40" s="84"/>
      <c r="X40" s="82">
        <f>V40</f>
        <v>0.39</v>
      </c>
      <c r="Y40" s="84"/>
      <c r="Z40" s="82">
        <f>X40</f>
        <v>0.39</v>
      </c>
      <c r="AA40" s="84"/>
      <c r="AB40" s="82">
        <f>Z40</f>
        <v>0.39</v>
      </c>
      <c r="AC40" s="84"/>
      <c r="AD40" s="10"/>
      <c r="AE40" s="10"/>
      <c r="AF40" s="25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>
      <c r="A41" s="77" t="s">
        <v>75</v>
      </c>
      <c r="B41" s="77"/>
      <c r="C41" s="8"/>
      <c r="D41" s="29"/>
      <c r="E41" s="14"/>
      <c r="F41" s="87"/>
      <c r="G41" s="8"/>
      <c r="H41" s="85">
        <f>H37-H39</f>
        <v>0</v>
      </c>
      <c r="I41" s="85"/>
      <c r="J41" s="85">
        <f ca="1">J37-J39</f>
        <v>0</v>
      </c>
      <c r="K41" s="85"/>
      <c r="L41" s="85">
        <f ca="1">L37-L39</f>
        <v>0</v>
      </c>
      <c r="M41" s="85"/>
      <c r="N41" s="85">
        <f ca="1">N37-N39</f>
        <v>0</v>
      </c>
      <c r="O41" s="85"/>
      <c r="P41" s="85">
        <f ca="1">P37-P39</f>
        <v>0</v>
      </c>
      <c r="Q41" s="85"/>
      <c r="R41" s="85">
        <f ca="1">R37-R39</f>
        <v>0</v>
      </c>
      <c r="S41" s="85"/>
      <c r="T41" s="85">
        <f ca="1">T37-T39</f>
        <v>0</v>
      </c>
      <c r="U41" s="85"/>
      <c r="V41" s="85">
        <f ca="1">V37-V39</f>
        <v>0</v>
      </c>
      <c r="W41" s="85"/>
      <c r="X41" s="85">
        <f ca="1">X37-X39</f>
        <v>0</v>
      </c>
      <c r="Y41" s="85"/>
      <c r="Z41" s="85">
        <f ca="1">Z37-Z39</f>
        <v>0</v>
      </c>
      <c r="AA41" s="85"/>
      <c r="AB41" s="85">
        <f ca="1">AB37-AB39</f>
        <v>0</v>
      </c>
      <c r="AC41" s="86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6.75" customHeight="1">
      <c r="A42" s="77"/>
      <c r="B42" s="77"/>
      <c r="C42" s="8"/>
      <c r="D42" s="29"/>
      <c r="E42" s="14"/>
      <c r="F42" s="8"/>
      <c r="G42" s="8"/>
      <c r="H42" s="92"/>
      <c r="I42" s="86"/>
      <c r="J42" s="92"/>
      <c r="K42" s="86"/>
      <c r="L42" s="92"/>
      <c r="M42" s="86"/>
      <c r="N42" s="92"/>
      <c r="O42" s="86"/>
      <c r="P42" s="92"/>
      <c r="Q42" s="86"/>
      <c r="R42" s="92"/>
      <c r="S42" s="86"/>
      <c r="T42" s="92"/>
      <c r="U42" s="86"/>
      <c r="V42" s="92"/>
      <c r="W42" s="86"/>
      <c r="X42" s="92"/>
      <c r="Y42" s="86"/>
      <c r="Z42" s="92"/>
      <c r="AA42" s="86"/>
      <c r="AB42" s="92"/>
      <c r="AC42" s="86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6.75" customHeight="1">
      <c r="A43" s="77"/>
      <c r="B43" s="77"/>
      <c r="C43" s="8"/>
      <c r="D43" s="29"/>
      <c r="E43" s="14"/>
      <c r="F43" s="8"/>
      <c r="G43" s="8"/>
      <c r="H43" s="93"/>
      <c r="I43" s="86"/>
      <c r="J43" s="93"/>
      <c r="K43" s="86"/>
      <c r="L43" s="93"/>
      <c r="M43" s="86"/>
      <c r="N43" s="94"/>
      <c r="O43" s="86"/>
      <c r="P43" s="92"/>
      <c r="Q43" s="86"/>
      <c r="R43" s="92"/>
      <c r="S43" s="86"/>
      <c r="T43" s="92"/>
      <c r="U43" s="86"/>
      <c r="V43" s="92"/>
      <c r="W43" s="86"/>
      <c r="X43" s="92"/>
      <c r="Y43" s="86"/>
      <c r="Z43" s="92"/>
      <c r="AA43" s="86"/>
      <c r="AB43" s="92"/>
      <c r="AC43" s="86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6.75" customHeight="1">
      <c r="A44" s="77"/>
      <c r="B44" s="77"/>
      <c r="C44" s="8"/>
      <c r="D44" s="29"/>
      <c r="E44" s="14"/>
      <c r="F44" s="8"/>
      <c r="G44" s="8"/>
      <c r="H44" s="14"/>
      <c r="I44" s="8"/>
      <c r="J44" s="14"/>
      <c r="K44" s="8"/>
      <c r="L44" s="14"/>
      <c r="M44" s="8"/>
      <c r="N44" s="14"/>
      <c r="O44" s="8"/>
      <c r="P44" s="14"/>
      <c r="Q44" s="8"/>
      <c r="R44" s="14"/>
      <c r="S44" s="8"/>
      <c r="T44" s="14"/>
      <c r="U44" s="8"/>
      <c r="V44" s="14"/>
      <c r="W44" s="8"/>
      <c r="X44" s="14"/>
      <c r="Y44" s="8"/>
      <c r="Z44" s="14"/>
      <c r="AA44" s="8"/>
      <c r="AB44" s="14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>
      <c r="A45" s="77" t="s">
        <v>64</v>
      </c>
      <c r="B45" s="77"/>
      <c r="C45" s="29"/>
      <c r="D45" s="29"/>
      <c r="E45" s="14"/>
      <c r="F45" s="8"/>
      <c r="G45" s="8"/>
      <c r="H45" s="34">
        <f>H31+H32</f>
        <v>0</v>
      </c>
      <c r="I45" s="34"/>
      <c r="J45" s="34">
        <f>J31+J32</f>
        <v>0</v>
      </c>
      <c r="K45" s="34"/>
      <c r="L45" s="34">
        <f>L31+L32</f>
        <v>0</v>
      </c>
      <c r="M45" s="34"/>
      <c r="N45" s="34">
        <f>N31+N32</f>
        <v>0</v>
      </c>
      <c r="O45" s="34"/>
      <c r="P45" s="34">
        <f>P31+P32</f>
        <v>0</v>
      </c>
      <c r="Q45" s="34"/>
      <c r="R45" s="34">
        <f>R31+R32</f>
        <v>0</v>
      </c>
      <c r="S45" s="34"/>
      <c r="T45" s="34">
        <f>T31+T32</f>
        <v>0</v>
      </c>
      <c r="U45" s="34"/>
      <c r="V45" s="34">
        <f>V31+V32</f>
        <v>0</v>
      </c>
      <c r="W45" s="34"/>
      <c r="X45" s="34">
        <f>X31+X32</f>
        <v>0</v>
      </c>
      <c r="Y45" s="34"/>
      <c r="Z45" s="34">
        <f>Z31+Z32</f>
        <v>0</v>
      </c>
      <c r="AA45" s="34"/>
      <c r="AB45" s="34">
        <f>AB31+AB32</f>
        <v>0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>
      <c r="A46" s="77" t="s">
        <v>76</v>
      </c>
      <c r="B46" s="77"/>
      <c r="C46" s="29"/>
      <c r="D46" s="29"/>
      <c r="E46" s="29"/>
      <c r="F46" s="14"/>
      <c r="G46" s="8"/>
      <c r="H46" s="338"/>
      <c r="I46" s="337"/>
      <c r="J46" s="338"/>
      <c r="K46" s="337"/>
      <c r="L46" s="338"/>
      <c r="M46" s="337"/>
      <c r="N46" s="338"/>
      <c r="O46" s="337"/>
      <c r="P46" s="338"/>
      <c r="Q46" s="337"/>
      <c r="R46" s="338"/>
      <c r="S46" s="83"/>
      <c r="T46" s="95">
        <f>(R27-T27)*T47</f>
        <v>0</v>
      </c>
      <c r="U46" s="83"/>
      <c r="V46" s="95">
        <f>(T27-V27)*V47</f>
        <v>0</v>
      </c>
      <c r="W46" s="83"/>
      <c r="X46" s="95">
        <f>(V27-X27)*X47</f>
        <v>0</v>
      </c>
      <c r="Y46" s="83"/>
      <c r="Z46" s="95">
        <f>(X27-Z27)*Z47</f>
        <v>0</v>
      </c>
      <c r="AA46" s="83"/>
      <c r="AB46" s="95">
        <f>(Z27-AB27)*AB47</f>
        <v>0</v>
      </c>
      <c r="AC46" s="7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>
      <c r="A47" s="77"/>
      <c r="B47" s="79" t="s">
        <v>77</v>
      </c>
      <c r="C47" s="88"/>
      <c r="D47" s="88"/>
      <c r="E47" s="14"/>
      <c r="F47" s="14"/>
      <c r="G47" s="8"/>
      <c r="H47" s="80" t="s">
        <v>59</v>
      </c>
      <c r="I47" s="96"/>
      <c r="J47" s="97">
        <f>IF(ISERROR(+J46/(H27-J27)),0,+J46/(H27-J27))</f>
        <v>0</v>
      </c>
      <c r="K47" s="98"/>
      <c r="L47" s="97">
        <f>IF(ISERROR(+L46/(J27-L27)),0,+L46/(J27-L27))</f>
        <v>0</v>
      </c>
      <c r="M47" s="98"/>
      <c r="N47" s="97">
        <f>IF(ISERROR(+N46/(L27-N27)),0,+N46/(L27-N27))</f>
        <v>0</v>
      </c>
      <c r="O47" s="98"/>
      <c r="P47" s="97">
        <f>IF(ISERROR(+P46/(N27-P27)),0,+P46/(N27-P27))</f>
        <v>0</v>
      </c>
      <c r="Q47" s="98"/>
      <c r="R47" s="97">
        <f>IF(ISERROR(+R46/(P27-R27)),0,+R46/(P27-R27))</f>
        <v>0</v>
      </c>
      <c r="S47" s="98"/>
      <c r="T47" s="339"/>
      <c r="U47" s="98"/>
      <c r="V47" s="97">
        <f>T47</f>
        <v>0</v>
      </c>
      <c r="W47" s="97"/>
      <c r="X47" s="97">
        <f>V47</f>
        <v>0</v>
      </c>
      <c r="Y47" s="97"/>
      <c r="Z47" s="97">
        <f>X47</f>
        <v>0</v>
      </c>
      <c r="AA47" s="97"/>
      <c r="AB47" s="97">
        <f>Z47</f>
        <v>0</v>
      </c>
      <c r="AC47" s="9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>
      <c r="A48" s="77" t="s">
        <v>78</v>
      </c>
      <c r="B48" s="77"/>
      <c r="C48" s="29"/>
      <c r="D48" s="29"/>
      <c r="E48" s="14"/>
      <c r="F48" s="8"/>
      <c r="G48" s="8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4"/>
      <c r="T48" s="34">
        <f>-T49*T27</f>
        <v>0</v>
      </c>
      <c r="U48" s="34"/>
      <c r="V48" s="34">
        <f>-V49*V27</f>
        <v>0</v>
      </c>
      <c r="W48" s="34"/>
      <c r="X48" s="34">
        <f>-X49*X27</f>
        <v>0</v>
      </c>
      <c r="Y48" s="34"/>
      <c r="Z48" s="34">
        <f>-Z49*Z27</f>
        <v>0</v>
      </c>
      <c r="AA48" s="34"/>
      <c r="AB48" s="34">
        <f>-AB49*AB27</f>
        <v>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>
      <c r="A49" s="77"/>
      <c r="B49" s="79" t="s">
        <v>79</v>
      </c>
      <c r="C49" s="88"/>
      <c r="D49" s="88"/>
      <c r="E49" s="14"/>
      <c r="F49" s="8"/>
      <c r="G49" s="8"/>
      <c r="H49" s="99">
        <f>IF(ISERROR(-H48/H27),0,-H48/H27)</f>
        <v>0</v>
      </c>
      <c r="I49" s="100"/>
      <c r="J49" s="99">
        <f>IF(ISERROR(-J48/J27),0,-J48/J27)</f>
        <v>0</v>
      </c>
      <c r="K49" s="100"/>
      <c r="L49" s="99">
        <f>IF(ISERROR(-L48/L27),0,-L48/L27)</f>
        <v>0</v>
      </c>
      <c r="M49" s="100"/>
      <c r="N49" s="99">
        <f>IF(ISERROR(-N48/N27),0,-N48/N27)</f>
        <v>0</v>
      </c>
      <c r="O49" s="100"/>
      <c r="P49" s="99">
        <f>IF(ISERROR(-P48/P27),0,-P48/P27)</f>
        <v>0</v>
      </c>
      <c r="Q49" s="100"/>
      <c r="R49" s="99">
        <f>IF(ISERROR(-R48/R27),0,-R48/R27)</f>
        <v>0</v>
      </c>
      <c r="S49" s="100"/>
      <c r="T49" s="334"/>
      <c r="U49" s="100"/>
      <c r="V49" s="99">
        <f>T49</f>
        <v>0</v>
      </c>
      <c r="W49" s="100"/>
      <c r="X49" s="99">
        <f>V49</f>
        <v>0</v>
      </c>
      <c r="Y49" s="100"/>
      <c r="Z49" s="99">
        <f>X49</f>
        <v>0</v>
      </c>
      <c r="AA49" s="100"/>
      <c r="AB49" s="99">
        <f>Z49</f>
        <v>0</v>
      </c>
      <c r="AC49" s="100"/>
      <c r="AD49" s="8"/>
      <c r="AE49" s="8"/>
      <c r="AF49" s="101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>
      <c r="A50" s="77"/>
      <c r="B50" s="77"/>
      <c r="C50" s="8"/>
      <c r="D50" s="29"/>
      <c r="E50" s="14"/>
      <c r="F50" s="8"/>
      <c r="G50" s="8"/>
      <c r="H50" s="75"/>
      <c r="I50" s="8"/>
      <c r="J50" s="14"/>
      <c r="K50" s="8"/>
      <c r="L50" s="14"/>
      <c r="M50" s="8"/>
      <c r="N50" s="14"/>
      <c r="O50" s="8"/>
      <c r="P50" s="14"/>
      <c r="Q50" s="8"/>
      <c r="R50" s="14"/>
      <c r="S50" s="8"/>
      <c r="T50" s="14"/>
      <c r="U50" s="8"/>
      <c r="V50" s="14"/>
      <c r="W50" s="8"/>
      <c r="X50" s="14"/>
      <c r="Y50" s="8"/>
      <c r="Z50" s="14"/>
      <c r="AA50" s="8"/>
      <c r="AB50" s="14"/>
      <c r="AC50" s="8"/>
      <c r="AD50" s="8"/>
      <c r="AE50" s="8"/>
      <c r="AF50" s="102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>
      <c r="A51" s="77" t="s">
        <v>80</v>
      </c>
      <c r="B51" s="77"/>
      <c r="C51" s="29"/>
      <c r="D51" s="29"/>
      <c r="E51" s="14"/>
      <c r="F51" s="8"/>
      <c r="G51" s="8"/>
      <c r="H51" s="34">
        <f>+H41+H45+H46+H48</f>
        <v>0</v>
      </c>
      <c r="I51" s="34"/>
      <c r="J51" s="34">
        <f ca="1">+J41+J45+J46+J48</f>
        <v>0</v>
      </c>
      <c r="K51" s="34"/>
      <c r="L51" s="34">
        <f ca="1">+L41+L45+L46+L48</f>
        <v>0</v>
      </c>
      <c r="M51" s="34"/>
      <c r="N51" s="34">
        <f ca="1">+N41+N45+N46+N48</f>
        <v>0</v>
      </c>
      <c r="O51" s="34"/>
      <c r="P51" s="34">
        <f ca="1">+P41+P45+P46+P48</f>
        <v>0</v>
      </c>
      <c r="Q51" s="34"/>
      <c r="R51" s="34">
        <f ca="1">+R41+R45+R46+R48</f>
        <v>0</v>
      </c>
      <c r="S51" s="34"/>
      <c r="T51" s="34">
        <f ca="1">+T41+T45+T46+T48</f>
        <v>0</v>
      </c>
      <c r="U51" s="34"/>
      <c r="V51" s="34">
        <f ca="1">+V41+V45+V46+V48</f>
        <v>0</v>
      </c>
      <c r="W51" s="34"/>
      <c r="X51" s="34">
        <f ca="1">+X41+X45+X46+X48</f>
        <v>0</v>
      </c>
      <c r="Y51" s="34"/>
      <c r="Z51" s="34">
        <f ca="1">+Z41+Z45+Z46+Z48</f>
        <v>0</v>
      </c>
      <c r="AA51" s="34"/>
      <c r="AB51" s="34">
        <f ca="1">+AB41+AB45+AB46+AB48</f>
        <v>0</v>
      </c>
      <c r="AC51" s="8"/>
      <c r="AD51" s="8"/>
      <c r="AE51" s="8"/>
      <c r="AF51" s="102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>
      <c r="A52" s="77"/>
      <c r="B52" s="77"/>
      <c r="C52" s="8"/>
      <c r="D52" s="29"/>
      <c r="E52" s="14"/>
      <c r="F52" s="8"/>
      <c r="G52" s="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>
      <c r="A53" s="77" t="s">
        <v>81</v>
      </c>
      <c r="B53" s="77"/>
      <c r="C53" s="8"/>
      <c r="D53" s="29"/>
      <c r="E53" s="14"/>
      <c r="F53" s="8"/>
      <c r="G53" s="8"/>
      <c r="H53" s="337"/>
      <c r="I53" s="34"/>
      <c r="J53" s="34">
        <f ca="1">IF(J57=0,H53+J51-(H57-J57),H53)</f>
        <v>0</v>
      </c>
      <c r="K53" s="34"/>
      <c r="L53" s="34">
        <f ca="1">IF(L57=0,J53+L51-(J57-L57),J53)</f>
        <v>0</v>
      </c>
      <c r="M53" s="34"/>
      <c r="N53" s="34">
        <f ca="1">IF(N57=0,L53+N51-(L57-N57),L53)</f>
        <v>0</v>
      </c>
      <c r="O53" s="34"/>
      <c r="P53" s="34">
        <f ca="1">IF(P57=0,N53+P51-(N57-P57),N53)</f>
        <v>0</v>
      </c>
      <c r="Q53" s="34"/>
      <c r="R53" s="34">
        <f ca="1">IF(R57=0,P53+R51-(P57-R57),P53)</f>
        <v>0</v>
      </c>
      <c r="S53" s="34"/>
      <c r="T53" s="34">
        <f ca="1">IF(T57=0,R53+T51-(R57-T57),R53)</f>
        <v>0</v>
      </c>
      <c r="U53" s="34"/>
      <c r="V53" s="34">
        <f ca="1">IF(V57=0,T53+V51-(T57-V57),T53)</f>
        <v>0</v>
      </c>
      <c r="W53" s="34"/>
      <c r="X53" s="34">
        <f ca="1">IF(X57=0,V53+X51-(V57-X57),V53)</f>
        <v>0</v>
      </c>
      <c r="Y53" s="34"/>
      <c r="Z53" s="34">
        <f ca="1">IF(Z57=0,X53+Z51-(X57-Z57),X53)</f>
        <v>0</v>
      </c>
      <c r="AA53" s="34"/>
      <c r="AB53" s="34">
        <f ca="1">IF(AB57=0,Z53+AB51-(Z57-AB57),Z53)</f>
        <v>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>
      <c r="A54" s="77" t="str">
        <f>B10</f>
        <v>New Bank Debt</v>
      </c>
      <c r="B54" s="77"/>
      <c r="C54" s="29"/>
      <c r="D54" s="29"/>
      <c r="E54" s="14"/>
      <c r="F54" s="8"/>
      <c r="G54" s="8"/>
      <c r="H54" s="34">
        <f>F10</f>
        <v>0</v>
      </c>
      <c r="I54" s="34"/>
      <c r="J54" s="34">
        <f ca="1">MAX(0,H54-J51)</f>
        <v>0</v>
      </c>
      <c r="K54" s="34"/>
      <c r="L54" s="34">
        <f ca="1">MAX(0,J54-L51)</f>
        <v>0</v>
      </c>
      <c r="M54" s="34"/>
      <c r="N54" s="34">
        <f ca="1">MAX(0,L54-N51)</f>
        <v>0</v>
      </c>
      <c r="O54" s="34"/>
      <c r="P54" s="34">
        <f ca="1">MAX(0,N54-P51)</f>
        <v>0</v>
      </c>
      <c r="Q54" s="34"/>
      <c r="R54" s="34">
        <f ca="1">MAX(0,P54-R51)</f>
        <v>0</v>
      </c>
      <c r="S54" s="34"/>
      <c r="T54" s="34">
        <f ca="1">MAX(0,R54-T51)</f>
        <v>0</v>
      </c>
      <c r="U54" s="34"/>
      <c r="V54" s="34">
        <f ca="1">MAX(0,T54-V51)</f>
        <v>0</v>
      </c>
      <c r="W54" s="34"/>
      <c r="X54" s="34">
        <f ca="1">MAX(0,V54-X51)</f>
        <v>0</v>
      </c>
      <c r="Y54" s="34"/>
      <c r="Z54" s="34">
        <f ca="1">MAX(0,X54-Z51)</f>
        <v>0</v>
      </c>
      <c r="AA54" s="34"/>
      <c r="AB54" s="34">
        <f ca="1">MAX(0,Z54-AB51)</f>
        <v>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>
      <c r="A55" s="77" t="str">
        <f>B11</f>
        <v>New Bond Debt</v>
      </c>
      <c r="B55" s="77"/>
      <c r="C55" s="8"/>
      <c r="D55" s="29"/>
      <c r="E55" s="14"/>
      <c r="F55" s="8"/>
      <c r="G55" s="8"/>
      <c r="H55" s="34">
        <f>F11</f>
        <v>0</v>
      </c>
      <c r="I55" s="34"/>
      <c r="J55" s="34">
        <f ca="1">IF(J54=0,MAX(0,H55-J$51+(H54-J54)),H55)</f>
        <v>0</v>
      </c>
      <c r="K55" s="34"/>
      <c r="L55" s="34">
        <f ca="1">IF(L54=0,MAX(0,J55-L$51+(J54-L54)),J55)</f>
        <v>0</v>
      </c>
      <c r="M55" s="34"/>
      <c r="N55" s="34">
        <f ca="1">IF(N54=0,MAX(0,L55-N$51+(L54-N54)),L55)</f>
        <v>0</v>
      </c>
      <c r="O55" s="34"/>
      <c r="P55" s="34">
        <f ca="1">IF(P54=0,MAX(0,N55-P$51+(N54-P54)),N55)</f>
        <v>0</v>
      </c>
      <c r="Q55" s="34"/>
      <c r="R55" s="34">
        <f ca="1">IF(R54=0,MAX(0,P55-R$51+(P54-R54)),P55)</f>
        <v>0</v>
      </c>
      <c r="S55" s="34"/>
      <c r="T55" s="34">
        <f ca="1">IF(T54=0,MAX(0,R55-T$51+(R54-T54)),R55)</f>
        <v>0</v>
      </c>
      <c r="U55" s="34"/>
      <c r="V55" s="34">
        <f ca="1">IF(V54=0,MAX(0,T55-V$51+(T54-V54)),T55)</f>
        <v>0</v>
      </c>
      <c r="W55" s="34"/>
      <c r="X55" s="34">
        <f ca="1">IF(X54=0,MAX(0,V55-X$51+(V54-X54)),V55)</f>
        <v>0</v>
      </c>
      <c r="Y55" s="34"/>
      <c r="Z55" s="34">
        <f ca="1">IF(Z54=0,MAX(0,X55-Z$51+(X54-Z54)),X55)</f>
        <v>0</v>
      </c>
      <c r="AA55" s="34"/>
      <c r="AB55" s="34">
        <f ca="1">IF(AB54=0,MAX(0,Z55-AB$51+(Z54-AB54)),Z55)</f>
        <v>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>
      <c r="A56" s="77" t="str">
        <f>B12</f>
        <v>Tranche C</v>
      </c>
      <c r="B56" s="77"/>
      <c r="C56" s="8"/>
      <c r="D56" s="29"/>
      <c r="E56" s="14"/>
      <c r="F56" s="8"/>
      <c r="G56" s="8"/>
      <c r="H56" s="34">
        <f>F12</f>
        <v>0</v>
      </c>
      <c r="I56" s="34"/>
      <c r="J56" s="34">
        <f ca="1">IF(J55=0,MAX(0,H56-J$51+(H55-J55)),H56)</f>
        <v>0</v>
      </c>
      <c r="K56" s="34"/>
      <c r="L56" s="34">
        <f ca="1">IF(L55=0,MAX(0,J56-L$51+(J55-L55)),J56)</f>
        <v>0</v>
      </c>
      <c r="M56" s="34"/>
      <c r="N56" s="34">
        <f ca="1">IF(N55=0,MAX(0,L56-N$51+(L55-N55)),L56)</f>
        <v>0</v>
      </c>
      <c r="O56" s="34"/>
      <c r="P56" s="34">
        <f ca="1">IF(P55=0,MAX(0,N56-P$51+(N55-P55)),N56)</f>
        <v>0</v>
      </c>
      <c r="Q56" s="34"/>
      <c r="R56" s="34">
        <f ca="1">IF(R55=0,MAX(0,P56-R$51+(P55-R55)),P56)</f>
        <v>0</v>
      </c>
      <c r="S56" s="34"/>
      <c r="T56" s="34">
        <f ca="1">IF(T55=0,MAX(0,R56-T$51+(R55-T55)),R56)</f>
        <v>0</v>
      </c>
      <c r="U56" s="34"/>
      <c r="V56" s="34">
        <f ca="1">IF(V55=0,MAX(0,T56-V$51+(T55-V55)),T56)</f>
        <v>0</v>
      </c>
      <c r="W56" s="34"/>
      <c r="X56" s="34">
        <f ca="1">IF(X55=0,MAX(0,V56-X$51+(V55-X55)),V56)</f>
        <v>0</v>
      </c>
      <c r="Y56" s="34"/>
      <c r="Z56" s="34">
        <f ca="1">IF(Z55=0,MAX(0,X56-Z$51+(X55-Z55)),X56)</f>
        <v>0</v>
      </c>
      <c r="AA56" s="34"/>
      <c r="AB56" s="34">
        <f ca="1">IF(AB55=0,MAX(0,Z56-AB$51+(Z55-AB55)),Z56)</f>
        <v>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>
      <c r="A57" s="77" t="s">
        <v>82</v>
      </c>
      <c r="B57" s="77"/>
      <c r="C57" s="8"/>
      <c r="D57" s="29"/>
      <c r="E57" s="14"/>
      <c r="F57" s="8"/>
      <c r="G57" s="8"/>
      <c r="H57" s="34">
        <f>H54+H55+H56</f>
        <v>0</v>
      </c>
      <c r="I57" s="34"/>
      <c r="J57" s="34">
        <f ca="1">J54+J55+J56</f>
        <v>0</v>
      </c>
      <c r="K57" s="34"/>
      <c r="L57" s="34">
        <f ca="1">L54+L55+L56</f>
        <v>0</v>
      </c>
      <c r="M57" s="34"/>
      <c r="N57" s="34">
        <f ca="1">N54+N55+N56</f>
        <v>0</v>
      </c>
      <c r="O57" s="34"/>
      <c r="P57" s="34">
        <f ca="1">P54+P55+P56</f>
        <v>0</v>
      </c>
      <c r="Q57" s="34"/>
      <c r="R57" s="34">
        <f ca="1">R54+R55+R56</f>
        <v>0</v>
      </c>
      <c r="S57" s="34"/>
      <c r="T57" s="34">
        <f ca="1">T54+T55+T56</f>
        <v>0</v>
      </c>
      <c r="U57" s="34"/>
      <c r="V57" s="34">
        <f ca="1">V54+V55+V56</f>
        <v>0</v>
      </c>
      <c r="W57" s="34"/>
      <c r="X57" s="34">
        <f ca="1">X54+X55+X56</f>
        <v>0</v>
      </c>
      <c r="Y57" s="34"/>
      <c r="Z57" s="34">
        <f ca="1">Z54+Z55+Z56</f>
        <v>0</v>
      </c>
      <c r="AA57" s="34"/>
      <c r="AB57" s="34">
        <f ca="1">AB54+AB55+AB56</f>
        <v>0</v>
      </c>
      <c r="AC57" s="8"/>
      <c r="AD57" s="8"/>
      <c r="AE57" s="8"/>
      <c r="AF57" s="76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>
      <c r="A58" s="77" t="s">
        <v>83</v>
      </c>
      <c r="B58" s="77"/>
      <c r="C58" s="29"/>
      <c r="D58" s="29"/>
      <c r="E58" s="14"/>
      <c r="F58" s="8"/>
      <c r="G58" s="8"/>
      <c r="H58" s="40">
        <f>AL26+H41</f>
        <v>1000</v>
      </c>
      <c r="I58" s="34"/>
      <c r="J58" s="40">
        <f ca="1">H58+J41</f>
        <v>1000</v>
      </c>
      <c r="K58" s="34"/>
      <c r="L58" s="40">
        <f ca="1">J58+L41</f>
        <v>1000</v>
      </c>
      <c r="M58" s="34"/>
      <c r="N58" s="40">
        <f ca="1">L58+N41</f>
        <v>1000</v>
      </c>
      <c r="O58" s="34"/>
      <c r="P58" s="40">
        <f ca="1">N58+P41</f>
        <v>1000</v>
      </c>
      <c r="Q58" s="34"/>
      <c r="R58" s="40">
        <f ca="1">P58+R41</f>
        <v>1000</v>
      </c>
      <c r="S58" s="34"/>
      <c r="T58" s="40">
        <f ca="1">R58+T41</f>
        <v>1000</v>
      </c>
      <c r="U58" s="34"/>
      <c r="V58" s="40">
        <f ca="1">T58+V41</f>
        <v>1000</v>
      </c>
      <c r="W58" s="34"/>
      <c r="X58" s="40">
        <f ca="1">V58+X41</f>
        <v>1000</v>
      </c>
      <c r="Y58" s="34"/>
      <c r="Z58" s="40">
        <f ca="1">X58+Z41</f>
        <v>1000</v>
      </c>
      <c r="AA58" s="34"/>
      <c r="AB58" s="40">
        <f ca="1">Z58+AB41</f>
        <v>1000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>
      <c r="A59" s="77" t="s">
        <v>84</v>
      </c>
      <c r="B59" s="77"/>
      <c r="C59" s="29"/>
      <c r="D59" s="29"/>
      <c r="E59" s="14"/>
      <c r="F59" s="8"/>
      <c r="G59" s="8"/>
      <c r="H59" s="34">
        <f>H57+H58</f>
        <v>1000</v>
      </c>
      <c r="I59" s="34"/>
      <c r="J59" s="34">
        <f ca="1">J57+J58</f>
        <v>1000</v>
      </c>
      <c r="K59" s="34"/>
      <c r="L59" s="34">
        <f ca="1">L57+L58</f>
        <v>1000</v>
      </c>
      <c r="M59" s="34"/>
      <c r="N59" s="34">
        <f ca="1">N57+N58</f>
        <v>1000</v>
      </c>
      <c r="O59" s="34"/>
      <c r="P59" s="34">
        <f ca="1">P57+P58</f>
        <v>1000</v>
      </c>
      <c r="Q59" s="34"/>
      <c r="R59" s="34">
        <f ca="1">R57+R58</f>
        <v>1000</v>
      </c>
      <c r="S59" s="34"/>
      <c r="T59" s="34">
        <f ca="1">T57+T58</f>
        <v>1000</v>
      </c>
      <c r="U59" s="34"/>
      <c r="V59" s="34">
        <f ca="1">V57+V58</f>
        <v>1000</v>
      </c>
      <c r="W59" s="34"/>
      <c r="X59" s="34">
        <f ca="1">X57+X58</f>
        <v>1000</v>
      </c>
      <c r="Y59" s="34"/>
      <c r="Z59" s="34">
        <f ca="1">Z57+Z58</f>
        <v>1000</v>
      </c>
      <c r="AA59" s="34"/>
      <c r="AB59" s="34">
        <f ca="1">AB57+AB58</f>
        <v>1000</v>
      </c>
      <c r="AC59" s="14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>
      <c r="A60" s="8"/>
      <c r="B60" s="29"/>
      <c r="C60" s="29"/>
      <c r="D60" s="29"/>
      <c r="E60" s="14"/>
      <c r="F60" s="8"/>
      <c r="G60" s="8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>
      <c r="A61" s="45" t="s">
        <v>85</v>
      </c>
      <c r="B61" s="14"/>
      <c r="C61" s="14"/>
      <c r="D61" s="14"/>
      <c r="E61" s="14"/>
      <c r="F61" s="8"/>
      <c r="G61" s="8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>
      <c r="A62" s="77" t="s">
        <v>86</v>
      </c>
      <c r="B62" s="29"/>
      <c r="C62" s="29"/>
      <c r="D62" s="29"/>
      <c r="E62" s="14"/>
      <c r="F62" s="14"/>
      <c r="G62" s="14"/>
      <c r="H62" s="14" t="str">
        <f>IF(H29=0,"NM ",IF(OR(H57/H29&lt;0,H57/H29&gt;50),"NM ",H57/H29))</f>
        <v xml:space="preserve">NM </v>
      </c>
      <c r="I62" s="29"/>
      <c r="J62" s="14" t="str">
        <f>IF(J29=0,"NM ",IF(OR(J57/J29&lt;0,J57/J29&gt;50),"NM ",J57/J29))</f>
        <v xml:space="preserve">NM </v>
      </c>
      <c r="K62" s="29"/>
      <c r="L62" s="14" t="str">
        <f>IF(L29=0,"NM ",IF(OR(L57/L29&lt;0,L57/L29&gt;50),"NM ",L57/L29))</f>
        <v xml:space="preserve">NM </v>
      </c>
      <c r="M62" s="29"/>
      <c r="N62" s="14" t="str">
        <f>IF(N29=0,"NM ",IF(OR(N57/N29&lt;0,N57/N29&gt;50),"NM ",N57/N29))</f>
        <v xml:space="preserve">NM </v>
      </c>
      <c r="O62" s="29"/>
      <c r="P62" s="14" t="str">
        <f>IF(P29=0,"NM ",IF(OR(P57/P29&lt;0,P57/P29&gt;50),"NM ",P57/P29))</f>
        <v xml:space="preserve">NM </v>
      </c>
      <c r="Q62" s="29"/>
      <c r="R62" s="14" t="str">
        <f>IF(R29=0,"NM ",IF(OR(R57/R29&lt;0,R57/R29&gt;50),"NM ",R57/R29))</f>
        <v xml:space="preserve">NM </v>
      </c>
      <c r="S62" s="29"/>
      <c r="T62" s="14" t="str">
        <f>IF(T29=0,"NM ",IF(OR(T57/T29&lt;0,T57/T29&gt;50),"NM ",T57/T29))</f>
        <v xml:space="preserve">NM </v>
      </c>
      <c r="U62" s="29"/>
      <c r="V62" s="14" t="str">
        <f>IF(V29=0,"NM ",IF(OR(V57/V29&lt;0,V57/V29&gt;50),"NM ",V57/V29))</f>
        <v xml:space="preserve">NM </v>
      </c>
      <c r="W62" s="29"/>
      <c r="X62" s="14" t="str">
        <f>IF(X29=0,"NM ",IF(OR(X57/X29&lt;0,X57/X29&gt;50),"NM ",X57/X29))</f>
        <v xml:space="preserve">NM </v>
      </c>
      <c r="Y62" s="29"/>
      <c r="Z62" s="14" t="str">
        <f>IF(Z29=0,"NM ",IF(OR(Z57/Z29&lt;0,Z57/Z29&gt;50),"NM ",Z57/Z29))</f>
        <v xml:space="preserve">NM </v>
      </c>
      <c r="AA62" s="29"/>
      <c r="AB62" s="14" t="str">
        <f>IF(AB29=0,"NM ",IF(OR(AB57/AB29&lt;0,AB57/AB29&gt;50),"NM ",AB57/AB29))</f>
        <v xml:space="preserve">NM </v>
      </c>
      <c r="AC62" s="29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>
      <c r="A63" s="77" t="s">
        <v>87</v>
      </c>
      <c r="B63" s="29"/>
      <c r="C63" s="29"/>
      <c r="D63" s="29"/>
      <c r="E63" s="14"/>
      <c r="F63" s="8"/>
      <c r="G63" s="8"/>
      <c r="H63" s="103" t="str">
        <f>IF(H34=0,"NM ",IF(OR(H29/H34&lt;0,H29/H34&gt;50),"NM ",H29/H34))</f>
        <v xml:space="preserve">NM </v>
      </c>
      <c r="I63" s="15"/>
      <c r="J63" s="103" t="str">
        <f ca="1">IF(J34=0,"NM ",IF(OR(J29/J34&lt;0,J29/J34&gt;50),"NM ",J29/J34))</f>
        <v xml:space="preserve">NM </v>
      </c>
      <c r="K63" s="15"/>
      <c r="L63" s="103" t="str">
        <f ca="1">IF(L34=0,"NM ",IF(OR(L29/L34&lt;0,L29/L34&gt;50),"NM ",L29/L34))</f>
        <v xml:space="preserve">NM </v>
      </c>
      <c r="M63" s="15"/>
      <c r="N63" s="103" t="str">
        <f ca="1">IF(N34=0,"NM ",IF(OR(N29/N34&lt;0,N29/N34&gt;50),"NM ",N29/N34))</f>
        <v xml:space="preserve">NM </v>
      </c>
      <c r="O63" s="15"/>
      <c r="P63" s="103" t="str">
        <f ca="1">IF(P34=0,"NM ",IF(OR(P29/P34&lt;0,P29/P34&gt;50),"NM ",P29/P34))</f>
        <v xml:space="preserve">NM </v>
      </c>
      <c r="Q63" s="15"/>
      <c r="R63" s="103" t="str">
        <f ca="1">IF(R34=0,"NM ",IF(OR(R29/R34&lt;0,R29/R34&gt;50),"NM ",R29/R34))</f>
        <v xml:space="preserve">NM </v>
      </c>
      <c r="S63" s="15"/>
      <c r="T63" s="103" t="str">
        <f ca="1">IF(T34=0,"NM ",IF(OR(T29/T34&lt;0,T29/T34&gt;50),"NM ",T29/T34))</f>
        <v xml:space="preserve">NM </v>
      </c>
      <c r="U63" s="15"/>
      <c r="V63" s="103" t="str">
        <f ca="1">IF(V34=0,"NM ",IF(OR(V29/V34&lt;0,V29/V34&gt;50),"NM ",V29/V34))</f>
        <v xml:space="preserve">NM </v>
      </c>
      <c r="W63" s="15"/>
      <c r="X63" s="103" t="str">
        <f ca="1">IF(X34=0,"NM ",IF(OR(X29/X34&lt;0,X29/X34&gt;50),"NM ",X29/X34))</f>
        <v xml:space="preserve">NM </v>
      </c>
      <c r="Y63" s="15"/>
      <c r="Z63" s="103" t="str">
        <f ca="1">IF(Z34=0,"NM ",IF(OR(Z29/Z34&lt;0,Z29/Z34&gt;50),"NM ",Z29/Z34))</f>
        <v xml:space="preserve">NM </v>
      </c>
      <c r="AA63" s="15"/>
      <c r="AB63" s="103" t="str">
        <f ca="1">IF(AB34=0,"NM ",IF(OR(AB29/AB34&lt;0,AB29/AB34&gt;50),"NM ",AB29/AB34))</f>
        <v xml:space="preserve">NM </v>
      </c>
      <c r="AC63" s="15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>
      <c r="A64" s="77" t="s">
        <v>88</v>
      </c>
      <c r="B64" s="29"/>
      <c r="C64" s="29"/>
      <c r="D64" s="29"/>
      <c r="E64" s="14"/>
      <c r="F64" s="8"/>
      <c r="G64" s="8"/>
      <c r="H64" s="103" t="str">
        <f>IF(H34=0,"NM ",IF(OR((H29+H48)/H34&lt;0,(H29+H48)/H34&gt;50),"NM ",(H29+H48)/H34))</f>
        <v xml:space="preserve">NM </v>
      </c>
      <c r="I64" s="8"/>
      <c r="J64" s="103" t="str">
        <f ca="1">IF(J34=0,"NM ",IF(OR((J29+J48)/J34&lt;0,(J29+J48)/J34&gt;50),"NM ",(J29+J48)/J34))</f>
        <v xml:space="preserve">NM </v>
      </c>
      <c r="K64" s="8"/>
      <c r="L64" s="103" t="str">
        <f ca="1">IF(L34=0,"NM ",IF(OR((L29+L48)/L34&lt;0,(L29+L48)/L34&gt;50),"NM ",(L29+L48)/L34))</f>
        <v xml:space="preserve">NM </v>
      </c>
      <c r="M64" s="8"/>
      <c r="N64" s="103" t="str">
        <f ca="1">IF(N34=0,"NM ",IF(OR((N29+N48)/N34&lt;0,(N29+N48)/N34&gt;50),"NM ",(N29+N48)/N34))</f>
        <v xml:space="preserve">NM </v>
      </c>
      <c r="O64" s="8"/>
      <c r="P64" s="103" t="str">
        <f ca="1">IF(P34=0,"NM ",IF(OR((P29+P48)/P34&lt;0,(P29+P48)/P34&gt;50),"NM ",(P29+P48)/P34))</f>
        <v xml:space="preserve">NM </v>
      </c>
      <c r="Q64" s="8"/>
      <c r="R64" s="103" t="str">
        <f ca="1">IF(R34=0,"NM ",IF(OR((R29+R48)/R34&lt;0,(R29+R48)/R34&gt;50),"NM ",(R29+R48)/R34))</f>
        <v xml:space="preserve">NM </v>
      </c>
      <c r="S64" s="8"/>
      <c r="T64" s="103" t="str">
        <f ca="1">IF(T34=0,"NM ",IF(OR((T29+T48)/T34&lt;0,(T29+T48)/T34&gt;50),"NM ",(T29+T48)/T34))</f>
        <v xml:space="preserve">NM </v>
      </c>
      <c r="U64" s="8"/>
      <c r="V64" s="103" t="str">
        <f ca="1">IF(V34=0,"NM ",IF(OR((V29+V48)/V34&lt;0,(V29+V48)/V34&gt;50),"NM ",(V29+V48)/V34))</f>
        <v xml:space="preserve">NM </v>
      </c>
      <c r="W64" s="8"/>
      <c r="X64" s="103" t="str">
        <f ca="1">IF(X34=0,"NM ",IF(OR((X29+X48)/X34&lt;0,(X29+X48)/X34&gt;50),"NM ",(X29+X48)/X34))</f>
        <v xml:space="preserve">NM </v>
      </c>
      <c r="Y64" s="8"/>
      <c r="Z64" s="103" t="str">
        <f ca="1">IF(Z34=0,"NM ",IF(OR((Z29+Z48)/Z34&lt;0,(Z29+Z48)/Z34&gt;50),"NM ",(Z29+Z48)/Z34))</f>
        <v xml:space="preserve">NM </v>
      </c>
      <c r="AA64" s="8"/>
      <c r="AB64" s="103" t="str">
        <f ca="1">IF(AB34=0,"NM ",IF(OR((AB29+AB48)/AB34&lt;0,(AB29+AB48)/AB34&gt;50),"NM ",(AB29+AB48)/AB34))</f>
        <v xml:space="preserve">NM </v>
      </c>
      <c r="AC64" s="103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>
      <c r="A65" s="77" t="s">
        <v>89</v>
      </c>
      <c r="B65" s="29"/>
      <c r="C65" s="29"/>
      <c r="D65" s="29"/>
      <c r="E65" s="29"/>
      <c r="F65" s="29"/>
      <c r="G65" s="8"/>
      <c r="H65" s="103" t="str">
        <f>IF(H34=0,"NM ",IF(OR((H29+H46+H48)/H34&lt;0,(H29+H46+H48)/H34&gt;50),"NM ",(H29+H46+H48)/H34))</f>
        <v xml:space="preserve">NM </v>
      </c>
      <c r="I65" s="8"/>
      <c r="J65" s="103" t="str">
        <f ca="1">IF(J34=0,"NM ",IF(OR((J29+J46+J48)/J34&lt;0,(J29+J46+J48)/J34&gt;50),"NM ",(J29+J46+J48)/J34))</f>
        <v xml:space="preserve">NM </v>
      </c>
      <c r="K65" s="8"/>
      <c r="L65" s="103" t="str">
        <f ca="1">IF(L34=0,"NM ",IF(OR((L29+L46+L48)/L34&lt;0,(L29+L46+L48)/L34&gt;50),"NM ",(L29+L46+L48)/L34))</f>
        <v xml:space="preserve">NM </v>
      </c>
      <c r="M65" s="8"/>
      <c r="N65" s="103" t="str">
        <f ca="1">IF(N34=0,"NM ",IF(OR((N29+N46+N48)/N34&lt;0,(N29+N46+N48)/N34&gt;50),"NM ",(N29+N46+N48)/N34))</f>
        <v xml:space="preserve">NM </v>
      </c>
      <c r="O65" s="8"/>
      <c r="P65" s="103" t="str">
        <f ca="1">IF(P34=0,"NM ",IF(OR((P29+P46+P48)/P34&lt;0,(P29+P46+P48)/P34&gt;50),"NM ",(P29+P46+P48)/P34))</f>
        <v xml:space="preserve">NM </v>
      </c>
      <c r="Q65" s="8"/>
      <c r="R65" s="103" t="str">
        <f ca="1">IF(R34=0,"NM ",IF(OR((R29+R46+R48)/R34&lt;0,(R29+R46+R48)/R34&gt;50),"NM ",(R29+R46+R48)/R34))</f>
        <v xml:space="preserve">NM </v>
      </c>
      <c r="S65" s="8"/>
      <c r="T65" s="103" t="str">
        <f ca="1">IF(T34=0,"NM ",IF(OR((T29+T46+T48)/T34&lt;0,(T29+T46+T48)/T34&gt;50),"NM ",(T29+T46+T48)/T34))</f>
        <v xml:space="preserve">NM </v>
      </c>
      <c r="U65" s="8"/>
      <c r="V65" s="103" t="str">
        <f ca="1">IF(V34=0,"NM ",IF(OR((V29+V46+V48)/V34&lt;0,(V29+V46+V48)/V34&gt;50),"NM ",(V29+V46+V48)/V34))</f>
        <v xml:space="preserve">NM </v>
      </c>
      <c r="W65" s="8"/>
      <c r="X65" s="103" t="str">
        <f ca="1">IF(X34=0,"NM ",IF(OR((X29+X46+X48)/X34&lt;0,(X29+X46+X48)/X34&gt;50),"NM ",(X29+X46+X48)/X34))</f>
        <v xml:space="preserve">NM </v>
      </c>
      <c r="Y65" s="8"/>
      <c r="Z65" s="103" t="str">
        <f ca="1">IF(Z34=0,"NM ",IF(OR((Z29+Z46+Z48)/Z34&lt;0,(Z29+Z46+Z48)/Z34&gt;50),"NM ",(Z29+Z46+Z48)/Z34))</f>
        <v xml:space="preserve">NM </v>
      </c>
      <c r="AA65" s="8"/>
      <c r="AB65" s="103" t="str">
        <f ca="1">IF(AB34=0,"NM ",IF(OR((AB29+AB46+AB48)/AB34&lt;0,(AB29+AB46+AB48)/AB34&gt;50),"NM ",(AB29+AB46+AB48)/AB34))</f>
        <v xml:space="preserve">NM </v>
      </c>
      <c r="AC65" s="103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>
      <c r="A66" s="77" t="s">
        <v>90</v>
      </c>
      <c r="B66" s="29"/>
      <c r="C66" s="29"/>
      <c r="D66" s="29"/>
      <c r="E66" s="14"/>
      <c r="F66" s="8"/>
      <c r="G66" s="8"/>
      <c r="H66" s="103" t="str">
        <f>IF(H34=0,"NM ",IF(OR(H33/H34&lt;0,H33/H34&gt;50),"NM ",H33/H34))</f>
        <v xml:space="preserve">NM </v>
      </c>
      <c r="I66" s="8"/>
      <c r="J66" s="103" t="str">
        <f ca="1">IF(J34=0,"NM ",IF(OR(J33/J34&lt;0,J33/J34&gt;50),"NM ",J33/J34))</f>
        <v xml:space="preserve">NM </v>
      </c>
      <c r="K66" s="8"/>
      <c r="L66" s="103" t="str">
        <f ca="1">IF(L34=0,"NM ",IF(OR(L33/L34&lt;0,L33/L34&gt;50),"NM ",L33/L34))</f>
        <v xml:space="preserve">NM </v>
      </c>
      <c r="M66" s="8"/>
      <c r="N66" s="103" t="str">
        <f ca="1">IF(N34=0,"NM ",IF(OR(N33/N34&lt;0,N33/N34&gt;50),"NM ",N33/N34))</f>
        <v xml:space="preserve">NM </v>
      </c>
      <c r="O66" s="8"/>
      <c r="P66" s="103" t="str">
        <f ca="1">IF(P34=0,"NM ",IF(OR(P33/P34&lt;0,P33/P34&gt;50),"NM ",P33/P34))</f>
        <v xml:space="preserve">NM </v>
      </c>
      <c r="Q66" s="8"/>
      <c r="R66" s="103" t="str">
        <f ca="1">IF(R34=0,"NM ",IF(OR(R33/R34&lt;0,R33/R34&gt;50),"NM ",R33/R34))</f>
        <v xml:space="preserve">NM </v>
      </c>
      <c r="S66" s="8"/>
      <c r="T66" s="103" t="str">
        <f ca="1">IF(T34=0,"NM ",IF(OR(T33/T34&lt;0,T33/T34&gt;50),"NM ",T33/T34))</f>
        <v xml:space="preserve">NM </v>
      </c>
      <c r="U66" s="8"/>
      <c r="V66" s="103" t="str">
        <f ca="1">IF(V34=0,"NM ",IF(OR(V33/V34&lt;0,V33/V34&gt;50),"NM ",V33/V34))</f>
        <v xml:space="preserve">NM </v>
      </c>
      <c r="W66" s="8"/>
      <c r="X66" s="103" t="str">
        <f ca="1">IF(X34=0,"NM ",IF(OR(X33/X34&lt;0,X33/X34&gt;50),"NM ",X33/X34))</f>
        <v xml:space="preserve">NM </v>
      </c>
      <c r="Y66" s="8"/>
      <c r="Z66" s="103" t="str">
        <f ca="1">IF(Z34=0,"NM ",IF(OR(Z33/Z34&lt;0,Z33/Z34&gt;50),"NM ",Z33/Z34))</f>
        <v xml:space="preserve">NM </v>
      </c>
      <c r="AA66" s="8"/>
      <c r="AB66" s="103" t="str">
        <f ca="1">IF(AB34=0,"NM ",IF(OR(AB33/AB34&lt;0,AB33/AB34&gt;50),"NM ",AB33/AB34))</f>
        <v xml:space="preserve">NM </v>
      </c>
      <c r="AC66" s="103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>
      <c r="A67" s="77" t="s">
        <v>91</v>
      </c>
      <c r="B67" s="29"/>
      <c r="C67" s="29"/>
      <c r="D67" s="29"/>
      <c r="E67" s="29"/>
      <c r="F67" s="14"/>
      <c r="G67" s="14"/>
      <c r="H67" s="26">
        <f>IF(H59=0,"NM ",IF(OR(H57/H59&lt;0,H57/H59&gt;50),"NM ",H57/H59))</f>
        <v>0</v>
      </c>
      <c r="I67" s="14"/>
      <c r="J67" s="26">
        <f ca="1">IF(J59=0,"NM ",IF(OR(J57/J59&lt;0,J57/J59&gt;50),"NM ",J57/J59))</f>
        <v>0</v>
      </c>
      <c r="K67" s="14"/>
      <c r="L67" s="26">
        <f ca="1">IF(L59=0,"NM ",IF(OR(L57/L59&lt;0,L57/L59&gt;50),"NM ",L57/L59))</f>
        <v>0</v>
      </c>
      <c r="M67" s="14"/>
      <c r="N67" s="26">
        <f ca="1">IF(N59=0,"NM ",IF(OR(N57/N59&lt;0,N57/N59&gt;50),"NM ",N57/N59))</f>
        <v>0</v>
      </c>
      <c r="O67" s="14"/>
      <c r="P67" s="26">
        <f ca="1">IF(P59=0,"NM ",IF(OR(P57/P59&lt;0,P57/P59&gt;50),"NM ",P57/P59))</f>
        <v>0</v>
      </c>
      <c r="Q67" s="14"/>
      <c r="R67" s="26">
        <f ca="1">IF(R59=0,"NM ",IF(OR(R57/R59&lt;0,R57/R59&gt;50),"NM ",R57/R59))</f>
        <v>0</v>
      </c>
      <c r="S67" s="14"/>
      <c r="T67" s="26">
        <f ca="1">IF(T59=0,"NM ",IF(OR(T57/T59&lt;0,T57/T59&gt;50),"NM ",T57/T59))</f>
        <v>0</v>
      </c>
      <c r="U67" s="14"/>
      <c r="V67" s="26">
        <f ca="1">IF(V59=0,"NM ",IF(OR(V57/V59&lt;0,V57/V59&gt;50),"NM ",V57/V59))</f>
        <v>0</v>
      </c>
      <c r="W67" s="14"/>
      <c r="X67" s="26">
        <f ca="1">IF(X59=0,"NM ",IF(OR(X57/X59&lt;0,X57/X59&gt;50),"NM ",X57/X59))</f>
        <v>0</v>
      </c>
      <c r="Y67" s="14"/>
      <c r="Z67" s="26">
        <f ca="1">IF(Z59=0,"NM ",IF(OR(Z57/Z59&lt;0,Z57/Z59&gt;50),"NM ",Z57/Z59))</f>
        <v>0</v>
      </c>
      <c r="AA67" s="14"/>
      <c r="AB67" s="26">
        <f ca="1">IF(AB59=0,"NM ",IF(OR(AB57/AB59&lt;0,AB57/AB59&gt;50),"NM ",AB57/AB59))</f>
        <v>0</v>
      </c>
      <c r="AC67" s="104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>
      <c r="A68" s="77" t="s">
        <v>92</v>
      </c>
      <c r="B68" s="29"/>
      <c r="C68" s="29"/>
      <c r="D68" s="29"/>
      <c r="E68" s="14"/>
      <c r="F68" s="14"/>
      <c r="G68" s="14"/>
      <c r="H68" s="104" t="str">
        <f>IF(H57&lt;=0,"NM ",(H41+H45)/H57)</f>
        <v xml:space="preserve">NM </v>
      </c>
      <c r="I68" s="14"/>
      <c r="J68" s="104" t="str">
        <f ca="1">IF(J57&lt;=0,"NM ",(J41+J31)/J57)</f>
        <v xml:space="preserve">NM </v>
      </c>
      <c r="K68" s="14"/>
      <c r="L68" s="104" t="str">
        <f ca="1">IF(L57&lt;=0,"NM ",(L41+L31)/L57)</f>
        <v xml:space="preserve">NM </v>
      </c>
      <c r="M68" s="14"/>
      <c r="N68" s="104" t="str">
        <f ca="1">IF(N57&lt;=0,"NM ",(N41+N31)/N57)</f>
        <v xml:space="preserve">NM </v>
      </c>
      <c r="O68" s="14"/>
      <c r="P68" s="104" t="str">
        <f ca="1">IF(P57&lt;=0,"NM ",(P41+P31)/P57)</f>
        <v xml:space="preserve">NM </v>
      </c>
      <c r="Q68" s="14"/>
      <c r="R68" s="104" t="str">
        <f ca="1">IF(R57&lt;=0,"NM ",(R41+R31)/R57)</f>
        <v xml:space="preserve">NM </v>
      </c>
      <c r="S68" s="14"/>
      <c r="T68" s="104" t="str">
        <f ca="1">IF(T57&lt;=0,"NM ",(T41+T31)/T57)</f>
        <v xml:space="preserve">NM </v>
      </c>
      <c r="U68" s="14"/>
      <c r="V68" s="104" t="str">
        <f ca="1">IF(V57&lt;=0,"NM ",(V41+V31)/V57)</f>
        <v xml:space="preserve">NM </v>
      </c>
      <c r="W68" s="14"/>
      <c r="X68" s="104" t="str">
        <f ca="1">IF(X57&lt;=0,"NM ",(X41+X31)/X57)</f>
        <v xml:space="preserve">NM </v>
      </c>
      <c r="Y68" s="14"/>
      <c r="Z68" s="104" t="str">
        <f ca="1">IF(Z57&lt;=0,"NM ",(Z41+Z31)/Z57)</f>
        <v xml:space="preserve">NM </v>
      </c>
      <c r="AA68" s="14"/>
      <c r="AB68" s="104" t="str">
        <f ca="1">IF(AB57&lt;=0,"NM ",(AB41+AB31)/AB57)</f>
        <v xml:space="preserve">NM </v>
      </c>
      <c r="AC68" s="14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>
      <c r="A69" s="77" t="s">
        <v>93</v>
      </c>
      <c r="B69" s="29"/>
      <c r="C69" s="29"/>
      <c r="D69" s="29"/>
      <c r="E69" s="14"/>
      <c r="F69" s="14"/>
      <c r="G69" s="14"/>
      <c r="H69" s="104">
        <f>IF(ISERROR(+H51/H57),0,+H51/H57)</f>
        <v>0</v>
      </c>
      <c r="I69" s="14"/>
      <c r="J69" s="104">
        <f ca="1">IF(ISERROR(+J51/J57),0,+J51/J57)</f>
        <v>0</v>
      </c>
      <c r="K69" s="14"/>
      <c r="L69" s="104">
        <f ca="1">IF(ISERROR(+L51/L57),0,+L51/L57)</f>
        <v>0</v>
      </c>
      <c r="M69" s="14"/>
      <c r="N69" s="104">
        <f ca="1">IF(ISERROR(+N51/N57),0,+N51/N57)</f>
        <v>0</v>
      </c>
      <c r="O69" s="14"/>
      <c r="P69" s="104">
        <f ca="1">IF(ISERROR(+P51/P57),0,+P51/P57)</f>
        <v>0</v>
      </c>
      <c r="Q69" s="14"/>
      <c r="R69" s="104">
        <f ca="1">IF(ISERROR(+R51/R57),0,+R51/R57)</f>
        <v>0</v>
      </c>
      <c r="S69" s="14"/>
      <c r="T69" s="104">
        <f ca="1">IF(ISERROR(+T51/T57),0,+T51/T57)</f>
        <v>0</v>
      </c>
      <c r="U69" s="14"/>
      <c r="V69" s="104">
        <f ca="1">IF(ISERROR(+V51/V57),0,+V51/V57)</f>
        <v>0</v>
      </c>
      <c r="W69" s="14"/>
      <c r="X69" s="104">
        <f ca="1">IF(ISERROR(+X51/X57),0,+X51/X57)</f>
        <v>0</v>
      </c>
      <c r="Y69" s="14"/>
      <c r="Z69" s="104">
        <f ca="1">IF(ISERROR(+Z51/Z57),0,+Z51/Z57)</f>
        <v>0</v>
      </c>
      <c r="AA69" s="14"/>
      <c r="AB69" s="104">
        <f ca="1">IF(ISERROR(+AB51/AB57),0,+AB51/AB57)</f>
        <v>0</v>
      </c>
      <c r="AC69" s="14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>
      <c r="A70" s="14"/>
      <c r="B70" s="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>
      <c r="A71" s="105" t="s">
        <v>94</v>
      </c>
      <c r="B71" s="106"/>
      <c r="C71" s="106"/>
      <c r="D71" s="106"/>
      <c r="E71" s="14"/>
      <c r="F71" s="107" t="s">
        <v>95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>
      <c r="A72" s="14" t="str">
        <f>B10</f>
        <v>New Bank Debt</v>
      </c>
      <c r="B72" s="14"/>
      <c r="C72" s="14"/>
      <c r="D72" s="14"/>
      <c r="E72" s="14"/>
      <c r="F72" s="18" t="str">
        <f>IF(H54=0,"NM ",IF(AB72&gt;0.001,"&gt; "&amp;TEXT(SUM(J76:AB76),"0.0"),TEXT(SUM(J76:AB76),"0.0")))</f>
        <v xml:space="preserve">NM </v>
      </c>
      <c r="G72" s="14"/>
      <c r="H72" s="108" t="str">
        <f>IF(F10=0,"NM ",F10/F10)</f>
        <v xml:space="preserve">NM </v>
      </c>
      <c r="I72" s="14"/>
      <c r="J72" s="108" t="str">
        <f>IF(H54=0,"NM ",J54/H54)</f>
        <v xml:space="preserve">NM </v>
      </c>
      <c r="K72" s="14"/>
      <c r="L72" s="108" t="str">
        <f ca="1">IF(J54=0,"NM ",L54/J54)</f>
        <v xml:space="preserve">NM </v>
      </c>
      <c r="M72" s="14"/>
      <c r="N72" s="108" t="str">
        <f ca="1">IF(L54=0,"NM ",N54/L54)</f>
        <v xml:space="preserve">NM </v>
      </c>
      <c r="O72" s="14"/>
      <c r="P72" s="108" t="str">
        <f ca="1">IF(N54=0,"NM ",P54/N54)</f>
        <v xml:space="preserve">NM </v>
      </c>
      <c r="Q72" s="14"/>
      <c r="R72" s="108" t="str">
        <f ca="1">IF(P54=0,"NM ",R54/P54)</f>
        <v xml:space="preserve">NM </v>
      </c>
      <c r="S72" s="14"/>
      <c r="T72" s="108" t="str">
        <f ca="1">IF(R54=0,"NM ",T54/R54)</f>
        <v xml:space="preserve">NM </v>
      </c>
      <c r="U72" s="14"/>
      <c r="V72" s="108" t="str">
        <f ca="1">IF(T54=0,"NM ",V54/T54)</f>
        <v xml:space="preserve">NM </v>
      </c>
      <c r="W72" s="14"/>
      <c r="X72" s="108" t="str">
        <f ca="1">IF(V54=0,"NM ",X54/V54)</f>
        <v xml:space="preserve">NM </v>
      </c>
      <c r="Y72" s="14"/>
      <c r="Z72" s="108" t="str">
        <f ca="1">IF(X54=0,"NM ",Z54/X54)</f>
        <v xml:space="preserve">NM </v>
      </c>
      <c r="AA72" s="14"/>
      <c r="AB72" s="108" t="str">
        <f ca="1">IF(Z54=0,"NM ",AB54/Z54)</f>
        <v xml:space="preserve">NM </v>
      </c>
      <c r="AC72" s="14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>
      <c r="A73" s="14" t="str">
        <f>B11</f>
        <v>New Bond Debt</v>
      </c>
      <c r="B73" s="14"/>
      <c r="C73" s="14"/>
      <c r="D73" s="14"/>
      <c r="E73" s="14"/>
      <c r="F73" s="18" t="str">
        <f>IF(H55=0,"NM ",IF(AB73&gt;0.001,"&gt; "&amp;TEXT(SUM(J77:AB77),"0.0"),TEXT(SUM(J77:AB77),"0.0")))</f>
        <v xml:space="preserve">NM </v>
      </c>
      <c r="G73" s="14"/>
      <c r="H73" s="108" t="str">
        <f>IF(F11=0,"NM ",F11/F11)</f>
        <v xml:space="preserve">NM </v>
      </c>
      <c r="I73" s="14"/>
      <c r="J73" s="108" t="str">
        <f>IF(H55=0,"NM ",J55/H55)</f>
        <v xml:space="preserve">NM </v>
      </c>
      <c r="K73" s="14"/>
      <c r="L73" s="108" t="str">
        <f ca="1">IF(J55=0,"NM ",L55/J55)</f>
        <v xml:space="preserve">NM </v>
      </c>
      <c r="M73" s="14"/>
      <c r="N73" s="108" t="str">
        <f ca="1">IF(L55=0,"NM ",N55/L55)</f>
        <v xml:space="preserve">NM </v>
      </c>
      <c r="O73" s="14"/>
      <c r="P73" s="108" t="str">
        <f ca="1">IF(N55=0,"NM ",P55/N55)</f>
        <v xml:space="preserve">NM </v>
      </c>
      <c r="Q73" s="14"/>
      <c r="R73" s="108" t="str">
        <f ca="1">IF(P55=0,"NM ",R55/P55)</f>
        <v xml:space="preserve">NM </v>
      </c>
      <c r="S73" s="14"/>
      <c r="T73" s="108" t="str">
        <f ca="1">IF(R55=0,"NM ",T55/R55)</f>
        <v xml:space="preserve">NM </v>
      </c>
      <c r="U73" s="14"/>
      <c r="V73" s="108" t="str">
        <f ca="1">IF(T55=0,"NM ",V55/T55)</f>
        <v xml:space="preserve">NM </v>
      </c>
      <c r="W73" s="14"/>
      <c r="X73" s="108" t="str">
        <f ca="1">IF(V55=0,"NM ",X55/V55)</f>
        <v xml:space="preserve">NM </v>
      </c>
      <c r="Y73" s="14"/>
      <c r="Z73" s="108" t="str">
        <f ca="1">IF(X55=0,"NM ",Z55/X55)</f>
        <v xml:space="preserve">NM </v>
      </c>
      <c r="AA73" s="14"/>
      <c r="AB73" s="108" t="str">
        <f ca="1">IF(Z55=0,"NM ",AB55/Z55)</f>
        <v xml:space="preserve">NM </v>
      </c>
      <c r="AC73" s="103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>
      <c r="A74" s="14" t="str">
        <f>B12</f>
        <v>Tranche C</v>
      </c>
      <c r="B74" s="14"/>
      <c r="C74" s="14"/>
      <c r="D74" s="14"/>
      <c r="E74" s="14"/>
      <c r="F74" s="18" t="str">
        <f>IF(H56=0,"NM ",IF(AB74&gt;0.001,"&gt; "&amp;TEXT(SUM(J78:AB78),"0.0"),TEXT(SUM(J78:AB78),"0.0")))</f>
        <v xml:space="preserve">NM </v>
      </c>
      <c r="G74" s="14"/>
      <c r="H74" s="108" t="str">
        <f>IF(F12=0,"NM ",F12/F12)</f>
        <v xml:space="preserve">NM </v>
      </c>
      <c r="I74" s="14"/>
      <c r="J74" s="108" t="str">
        <f>IF(H56=0,"NM ",J56/H56)</f>
        <v xml:space="preserve">NM </v>
      </c>
      <c r="K74" s="14"/>
      <c r="L74" s="108" t="str">
        <f ca="1">IF(J56=0,"NM ",L56/J56)</f>
        <v xml:space="preserve">NM </v>
      </c>
      <c r="M74" s="14"/>
      <c r="N74" s="108" t="str">
        <f ca="1">IF(L56=0,"NM ",N56/L56)</f>
        <v xml:space="preserve">NM </v>
      </c>
      <c r="O74" s="14"/>
      <c r="P74" s="108" t="str">
        <f ca="1">IF(N56=0,"NM ",P56/N56)</f>
        <v xml:space="preserve">NM </v>
      </c>
      <c r="Q74" s="14"/>
      <c r="R74" s="108" t="str">
        <f ca="1">IF(P56=0,"NM ",R56/P56)</f>
        <v xml:space="preserve">NM </v>
      </c>
      <c r="S74" s="14"/>
      <c r="T74" s="108" t="str">
        <f ca="1">IF(R56=0,"NM ",T56/R56)</f>
        <v xml:space="preserve">NM </v>
      </c>
      <c r="U74" s="14"/>
      <c r="V74" s="108" t="str">
        <f ca="1">IF(T56=0,"NM ",V56/T56)</f>
        <v xml:space="preserve">NM </v>
      </c>
      <c r="W74" s="14"/>
      <c r="X74" s="108" t="str">
        <f ca="1">IF(V56=0,"NM ",X56/V56)</f>
        <v xml:space="preserve">NM </v>
      </c>
      <c r="Y74" s="14"/>
      <c r="Z74" s="108" t="str">
        <f ca="1">IF(X56=0,"NM ",Z56/X56)</f>
        <v xml:space="preserve">NM </v>
      </c>
      <c r="AA74" s="14"/>
      <c r="AB74" s="108" t="str">
        <f ca="1">IF(Z56=0,"NM ",AB56/Z56)</f>
        <v xml:space="preserve">NM </v>
      </c>
      <c r="AC74" s="103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>
      <c r="A75" s="109"/>
      <c r="B75" s="109"/>
      <c r="C75" s="109"/>
      <c r="D75" s="10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>
      <c r="A76" s="8"/>
      <c r="B76" s="8"/>
      <c r="C76" s="8"/>
      <c r="D76" s="8"/>
      <c r="E76" s="8"/>
      <c r="F76" s="8"/>
      <c r="G76" s="8"/>
      <c r="H76" s="110"/>
      <c r="I76" s="110"/>
      <c r="J76" s="111">
        <f>IF(H54=0,0,(J54&gt;0)+(J54=0)*(H54/J$51))</f>
        <v>0</v>
      </c>
      <c r="K76" s="112"/>
      <c r="L76" s="112">
        <f ca="1">IF(J54=0,0,(L54&gt;0)+(L54=0)*(J54/L$51))</f>
        <v>0</v>
      </c>
      <c r="M76" s="112"/>
      <c r="N76" s="112">
        <f ca="1">IF(L54=0,0,(N54&gt;0)+(N54=0)*(L54/N$51))</f>
        <v>0</v>
      </c>
      <c r="O76" s="112"/>
      <c r="P76" s="112">
        <f ca="1">IF(N54=0,0,(P54&gt;0)+(P54=0)*(N54/P$51))</f>
        <v>0</v>
      </c>
      <c r="Q76" s="112"/>
      <c r="R76" s="112">
        <f ca="1">IF(P54=0,0,(R54&gt;0)+(R54=0)*(P54/R$51))</f>
        <v>0</v>
      </c>
      <c r="S76" s="112"/>
      <c r="T76" s="112">
        <f ca="1">IF(R54=0,0,(T54&gt;0)+(T54=0)*(R54/T$51))</f>
        <v>0</v>
      </c>
      <c r="U76" s="112"/>
      <c r="V76" s="112">
        <f ca="1">IF(T54=0,0,(V54&gt;0)+(V54=0)*(T54/V$51))</f>
        <v>0</v>
      </c>
      <c r="W76" s="112"/>
      <c r="X76" s="112">
        <f ca="1">IF(V54=0,0,(X54&gt;0)+(X54=0)*(V54/X$51))</f>
        <v>0</v>
      </c>
      <c r="Y76" s="112"/>
      <c r="Z76" s="112">
        <f ca="1">IF(X54=0,0,(Z54&gt;0)+(Z54=0)*(X54/Z$51))</f>
        <v>0</v>
      </c>
      <c r="AA76" s="112"/>
      <c r="AB76" s="113">
        <f ca="1">IF(Z54=0,0,(AB54&gt;0)+(AB54=0)*(Z54/AB$51))</f>
        <v>0</v>
      </c>
      <c r="AC76" s="114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>
      <c r="A77" s="8"/>
      <c r="B77" s="8"/>
      <c r="C77" s="8"/>
      <c r="D77" s="8"/>
      <c r="E77" s="8"/>
      <c r="F77" s="8"/>
      <c r="G77" s="8"/>
      <c r="H77" s="8"/>
      <c r="I77" s="8"/>
      <c r="J77" s="115">
        <f>IF(H55=0,0,(J55&gt;0)+(J55=0)*(H55/J$51))</f>
        <v>0</v>
      </c>
      <c r="K77" s="116"/>
      <c r="L77" s="116">
        <f ca="1">IF(J55=0,0,(L55&gt;0)+(L55=0)*(J55/L$51))</f>
        <v>0</v>
      </c>
      <c r="M77" s="116"/>
      <c r="N77" s="116">
        <f ca="1">IF(L55=0,0,(N55&gt;0)+(N55=0)*(L55/N$51))</f>
        <v>0</v>
      </c>
      <c r="O77" s="116"/>
      <c r="P77" s="116">
        <f ca="1">IF(N55=0,0,(P55&gt;0)+(P55=0)*(N55/P$51))</f>
        <v>0</v>
      </c>
      <c r="Q77" s="116"/>
      <c r="R77" s="116">
        <f ca="1">IF(P55=0,0,(R55&gt;0)+(R55=0)*(P55/R$51))</f>
        <v>0</v>
      </c>
      <c r="S77" s="116"/>
      <c r="T77" s="116">
        <f ca="1">IF(R55=0,0,(T55&gt;0)+(T55=0)*(R55/T$51))</f>
        <v>0</v>
      </c>
      <c r="U77" s="116"/>
      <c r="V77" s="116">
        <f ca="1">IF(T55=0,0,(V55&gt;0)+(V55=0)*(T55/V$51))</f>
        <v>0</v>
      </c>
      <c r="W77" s="116"/>
      <c r="X77" s="116">
        <f ca="1">IF(V55=0,0,(X55&gt;0)+(X55=0)*(V55/X$51))</f>
        <v>0</v>
      </c>
      <c r="Y77" s="116"/>
      <c r="Z77" s="116">
        <f ca="1">IF(X55=0,0,(Z55&gt;0)+(Z55=0)*(X55/Z$51))</f>
        <v>0</v>
      </c>
      <c r="AA77" s="116"/>
      <c r="AB77" s="117">
        <f ca="1">IF(Z55=0,0,(AB55&gt;0)+(AB55=0)*(Z55/AB$51))</f>
        <v>0</v>
      </c>
      <c r="AC77" s="114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>
      <c r="A78" s="8"/>
      <c r="B78" s="8"/>
      <c r="C78" s="8"/>
      <c r="D78" s="8"/>
      <c r="E78" s="8"/>
      <c r="F78" s="8"/>
      <c r="G78" s="8"/>
      <c r="H78" s="8"/>
      <c r="I78" s="8"/>
      <c r="J78" s="118">
        <f>IF(H56=0,0,(J56&gt;0)+(J56=0)*(H56/J$51))</f>
        <v>0</v>
      </c>
      <c r="K78" s="119"/>
      <c r="L78" s="119">
        <f ca="1">IF(J56=0,0,(L56&gt;0)+(L56=0)*(J56/L$51))</f>
        <v>0</v>
      </c>
      <c r="M78" s="119"/>
      <c r="N78" s="119">
        <f ca="1">IF(L56=0,0,(N56&gt;0)+(N56=0)*(L56/N$51))</f>
        <v>0</v>
      </c>
      <c r="O78" s="119"/>
      <c r="P78" s="119">
        <f ca="1">IF(N56=0,0,(P56&gt;0)+(P56=0)*(N56/P$51))</f>
        <v>0</v>
      </c>
      <c r="Q78" s="119"/>
      <c r="R78" s="119">
        <f ca="1">IF(P56=0,0,(R56&gt;0)+(R56=0)*(P56/R$51))</f>
        <v>0</v>
      </c>
      <c r="S78" s="119"/>
      <c r="T78" s="119">
        <f ca="1">IF(R56=0,0,(T56&gt;0)+(T56=0)*(R56/T$51))</f>
        <v>0</v>
      </c>
      <c r="U78" s="119"/>
      <c r="V78" s="119">
        <f ca="1">IF(T56=0,0,(V56&gt;0)+(V56=0)*(T56/V$51))</f>
        <v>0</v>
      </c>
      <c r="W78" s="119"/>
      <c r="X78" s="119">
        <f ca="1">IF(V56=0,0,(X56&gt;0)+(X56=0)*(V56/X$51))</f>
        <v>0</v>
      </c>
      <c r="Y78" s="119"/>
      <c r="Z78" s="119">
        <f ca="1">IF(X56=0,0,(Z56&gt;0)+(Z56=0)*(X56/Z$51))</f>
        <v>0</v>
      </c>
      <c r="AA78" s="119"/>
      <c r="AB78" s="120">
        <f ca="1">IF(Z56=0,0,(AB56&gt;0)+(AB56=0)*(Z56/AB$51))</f>
        <v>0</v>
      </c>
      <c r="AC78" s="114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>
      <c r="A81" s="25"/>
      <c r="B81" s="25"/>
      <c r="C81" s="25"/>
      <c r="D81" s="25"/>
      <c r="E81" s="25"/>
      <c r="F81" s="25"/>
      <c r="G81" s="25"/>
      <c r="H81" s="51" t="s">
        <v>96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>
      <c r="A82" s="25"/>
      <c r="B82" s="25"/>
      <c r="C82" s="25"/>
      <c r="D82" s="25"/>
      <c r="E82" s="25"/>
      <c r="F82" s="25"/>
      <c r="G82" s="25"/>
      <c r="H82" s="121">
        <f>H25</f>
        <v>2007</v>
      </c>
      <c r="I82" s="122"/>
      <c r="J82" s="121">
        <f>H82+1</f>
        <v>2008</v>
      </c>
      <c r="K82" s="122"/>
      <c r="L82" s="121">
        <f>J82+1</f>
        <v>2009</v>
      </c>
      <c r="M82" s="122"/>
      <c r="N82" s="121">
        <f>L82+1</f>
        <v>2010</v>
      </c>
      <c r="O82" s="122"/>
      <c r="P82" s="121">
        <f>N82+1</f>
        <v>2011</v>
      </c>
      <c r="Q82" s="122"/>
      <c r="R82" s="121">
        <f>P82+1</f>
        <v>2012</v>
      </c>
      <c r="S82" s="122"/>
      <c r="T82" s="121">
        <f>R82+1</f>
        <v>2013</v>
      </c>
      <c r="U82" s="122"/>
      <c r="V82" s="121">
        <f>T82+1</f>
        <v>2014</v>
      </c>
      <c r="W82" s="122"/>
      <c r="X82" s="121">
        <f>V82+1</f>
        <v>2015</v>
      </c>
      <c r="Y82" s="122"/>
      <c r="Z82" s="121">
        <f>X82+1</f>
        <v>2016</v>
      </c>
      <c r="AA82" s="122"/>
      <c r="AB82" s="121">
        <f>Z82+1</f>
        <v>2017</v>
      </c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>
      <c r="A83" s="25"/>
      <c r="B83" s="25"/>
      <c r="C83" s="25"/>
      <c r="D83" s="25"/>
      <c r="E83" s="25"/>
      <c r="F83" s="25"/>
      <c r="G83" s="25"/>
      <c r="H83" s="75">
        <v>6.1321333333333332E-2</v>
      </c>
      <c r="I83" s="8"/>
      <c r="J83" s="75">
        <v>6.0719367850970554E-2</v>
      </c>
      <c r="K83" s="8"/>
      <c r="L83" s="75">
        <v>5.655117462422115E-2</v>
      </c>
      <c r="M83" s="8"/>
      <c r="N83" s="75">
        <v>5.6815567884469398E-2</v>
      </c>
      <c r="O83" s="8"/>
      <c r="P83" s="75">
        <v>5.8133118191182741E-2</v>
      </c>
      <c r="Q83" s="8"/>
      <c r="R83" s="75">
        <v>5.8133118191182741E-2</v>
      </c>
      <c r="S83" s="8"/>
      <c r="T83" s="75">
        <v>5.8133118191182741E-2</v>
      </c>
      <c r="U83" s="8"/>
      <c r="V83" s="75">
        <v>5.8133118191182741E-2</v>
      </c>
      <c r="W83" s="8"/>
      <c r="X83" s="75">
        <v>5.8133118191182741E-2</v>
      </c>
      <c r="Y83" s="8"/>
      <c r="Z83" s="75">
        <v>5.8133118191182741E-2</v>
      </c>
      <c r="AA83" s="8"/>
      <c r="AB83" s="75">
        <v>5.8133118191182741E-2</v>
      </c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1:4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6"/>
  <sheetViews>
    <sheetView showGridLines="0" zoomScale="85" zoomScaleNormal="85" workbookViewId="0"/>
  </sheetViews>
  <sheetFormatPr defaultRowHeight="15"/>
  <cols>
    <col min="1" max="1" width="1.7109375" style="177" customWidth="1"/>
    <col min="2" max="2" width="9.140625" style="177"/>
    <col min="3" max="3" width="1.7109375" style="177" customWidth="1"/>
    <col min="4" max="4" width="9.140625" style="177"/>
    <col min="5" max="5" width="1.7109375" style="177" customWidth="1"/>
    <col min="6" max="6" width="9.140625" style="177"/>
    <col min="7" max="7" width="1.7109375" style="177" customWidth="1"/>
    <col min="8" max="8" width="10" style="177" customWidth="1"/>
    <col min="9" max="9" width="1.7109375" style="177" customWidth="1"/>
    <col min="10" max="10" width="10" style="177" customWidth="1"/>
    <col min="11" max="11" width="1.7109375" style="177" customWidth="1"/>
    <col min="12" max="12" width="10" style="177" customWidth="1"/>
    <col min="13" max="13" width="1.7109375" style="177" customWidth="1"/>
    <col min="14" max="14" width="10" style="177" customWidth="1"/>
    <col min="15" max="15" width="1.7109375" style="177" customWidth="1"/>
    <col min="16" max="16" width="10" style="177" customWidth="1"/>
    <col min="17" max="17" width="1.7109375" style="177" customWidth="1"/>
    <col min="18" max="18" width="10" style="177" customWidth="1"/>
    <col min="19" max="19" width="1.7109375" style="177" customWidth="1"/>
    <col min="20" max="20" width="10" style="177" customWidth="1"/>
    <col min="21" max="21" width="1.7109375" style="177" customWidth="1"/>
    <col min="22" max="22" width="10" style="177" customWidth="1"/>
    <col min="23" max="23" width="1.7109375" style="177" customWidth="1"/>
    <col min="24" max="24" width="10" style="177" customWidth="1"/>
    <col min="25" max="25" width="1.7109375" style="177" customWidth="1"/>
    <col min="26" max="26" width="10" style="177" customWidth="1"/>
    <col min="27" max="27" width="1.7109375" style="177" customWidth="1"/>
    <col min="28" max="16384" width="9.140625" style="177"/>
  </cols>
  <sheetData>
    <row r="1" spans="1:28" ht="6.75" customHeight="1">
      <c r="A1" s="178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28" ht="23.25">
      <c r="A2" s="179" t="str">
        <f>'Mini-LBO'!A2</f>
        <v>Project ServiceCo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76"/>
    </row>
    <row r="3" spans="1:28" ht="18.75">
      <c r="A3" s="182" t="str">
        <f>"DCF"</f>
        <v>DCF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3"/>
    </row>
    <row r="4" spans="1:28" ht="15.75">
      <c r="A4" s="184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76"/>
    </row>
    <row r="5" spans="1:28" ht="15.75">
      <c r="A5" s="185"/>
      <c r="B5" s="186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76"/>
      <c r="AA5" s="176"/>
    </row>
    <row r="6" spans="1:28">
      <c r="A6" s="187"/>
      <c r="B6" s="188"/>
      <c r="C6" s="189"/>
      <c r="D6" s="189"/>
      <c r="E6" s="189"/>
      <c r="F6" s="190" t="s">
        <v>48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89"/>
      <c r="Z6" s="192"/>
      <c r="AA6" s="192"/>
      <c r="AB6" s="193"/>
    </row>
    <row r="7" spans="1:28">
      <c r="A7" s="188"/>
      <c r="B7" s="188"/>
      <c r="C7" s="194"/>
      <c r="D7" s="194"/>
      <c r="E7" s="195"/>
      <c r="F7" s="196">
        <v>2007</v>
      </c>
      <c r="G7" s="122"/>
      <c r="H7" s="121">
        <f>F7+1</f>
        <v>2008</v>
      </c>
      <c r="I7" s="122"/>
      <c r="J7" s="121">
        <f>H7+1</f>
        <v>2009</v>
      </c>
      <c r="K7" s="122"/>
      <c r="L7" s="121">
        <f>J7+1</f>
        <v>2010</v>
      </c>
      <c r="M7" s="122"/>
      <c r="N7" s="121">
        <f>L7+1</f>
        <v>2011</v>
      </c>
      <c r="O7" s="122"/>
      <c r="P7" s="121">
        <f>N7+1</f>
        <v>2012</v>
      </c>
      <c r="Q7" s="122"/>
      <c r="R7" s="121">
        <f>P7+1</f>
        <v>2013</v>
      </c>
      <c r="S7" s="122"/>
      <c r="T7" s="121">
        <f>R7+1</f>
        <v>2014</v>
      </c>
      <c r="U7" s="122"/>
      <c r="V7" s="121">
        <f>T7+1</f>
        <v>2015</v>
      </c>
      <c r="W7" s="122"/>
      <c r="X7" s="121">
        <f>V7+1</f>
        <v>2016</v>
      </c>
      <c r="Y7" s="122"/>
      <c r="Z7" s="121">
        <f>X7+1</f>
        <v>2017</v>
      </c>
      <c r="AA7" s="192"/>
      <c r="AB7" s="193"/>
    </row>
    <row r="8" spans="1:28">
      <c r="A8" s="188"/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2"/>
      <c r="AB8" s="193"/>
    </row>
    <row r="9" spans="1:28">
      <c r="A9" s="189" t="s">
        <v>55</v>
      </c>
      <c r="B9" s="188"/>
      <c r="C9" s="189"/>
      <c r="D9" s="189"/>
      <c r="E9" s="189"/>
      <c r="F9" s="197">
        <f>'Mini-LBO'!H27</f>
        <v>0</v>
      </c>
      <c r="G9" s="197"/>
      <c r="H9" s="197">
        <f>'Mini-LBO'!J27</f>
        <v>0</v>
      </c>
      <c r="I9" s="197"/>
      <c r="J9" s="197">
        <f>'Mini-LBO'!L27</f>
        <v>0</v>
      </c>
      <c r="K9" s="197"/>
      <c r="L9" s="197">
        <f>'Mini-LBO'!N27</f>
        <v>0</v>
      </c>
      <c r="M9" s="197"/>
      <c r="N9" s="197">
        <f>'Mini-LBO'!P27</f>
        <v>0</v>
      </c>
      <c r="O9" s="197"/>
      <c r="P9" s="197">
        <f>'Mini-LBO'!R27</f>
        <v>0</v>
      </c>
      <c r="Q9" s="197"/>
      <c r="R9" s="197">
        <f>'Mini-LBO'!T27</f>
        <v>0</v>
      </c>
      <c r="S9" s="197"/>
      <c r="T9" s="197">
        <f>'Mini-LBO'!V27</f>
        <v>0</v>
      </c>
      <c r="U9" s="197"/>
      <c r="V9" s="197">
        <f>'Mini-LBO'!X27</f>
        <v>0</v>
      </c>
      <c r="W9" s="197"/>
      <c r="X9" s="197">
        <f>'Mini-LBO'!Z27</f>
        <v>0</v>
      </c>
      <c r="Y9" s="197"/>
      <c r="Z9" s="197">
        <f>'Mini-LBO'!AB27</f>
        <v>0</v>
      </c>
      <c r="AA9" s="192"/>
      <c r="AB9" s="193"/>
    </row>
    <row r="10" spans="1:28">
      <c r="A10" s="198"/>
      <c r="B10" s="199" t="s">
        <v>58</v>
      </c>
      <c r="C10" s="199"/>
      <c r="D10" s="199"/>
      <c r="E10" s="199"/>
      <c r="F10" s="200" t="str">
        <f>"-- "</f>
        <v xml:space="preserve">-- </v>
      </c>
      <c r="G10" s="201"/>
      <c r="H10" s="202">
        <f>IF(ISERROR(H9/F9-1),0,H9/F9-1)</f>
        <v>0</v>
      </c>
      <c r="I10" s="202"/>
      <c r="J10" s="202">
        <f>IF(ISERROR(J9/H9-1),0,J9/H9-1)</f>
        <v>0</v>
      </c>
      <c r="K10" s="202"/>
      <c r="L10" s="202">
        <f>IF(ISERROR(L9/J9-1),0,L9/J9-1)</f>
        <v>0</v>
      </c>
      <c r="M10" s="202"/>
      <c r="N10" s="202">
        <f>IF(ISERROR(N9/L9-1),0,N9/L9-1)</f>
        <v>0</v>
      </c>
      <c r="O10" s="202"/>
      <c r="P10" s="202">
        <f>IF(ISERROR(P9/N9-1),0,P9/N9-1)</f>
        <v>0</v>
      </c>
      <c r="Q10" s="202"/>
      <c r="R10" s="202">
        <f>IF(ISERROR(R9/P9-1),0,R9/P9-1)</f>
        <v>0</v>
      </c>
      <c r="S10" s="202"/>
      <c r="T10" s="202">
        <f>IF(ISERROR(T9/R9-1),0,T9/R9-1)</f>
        <v>0</v>
      </c>
      <c r="U10" s="202"/>
      <c r="V10" s="202">
        <f>IF(ISERROR(V9/T9-1),0,V9/T9-1)</f>
        <v>0</v>
      </c>
      <c r="W10" s="202"/>
      <c r="X10" s="202">
        <f>IF(ISERROR(X9/V9-1),0,X9/V9-1)</f>
        <v>0</v>
      </c>
      <c r="Y10" s="202"/>
      <c r="Z10" s="202">
        <f>IF(ISERROR(Z9/X9-1),0,Z9/X9-1)</f>
        <v>0</v>
      </c>
      <c r="AA10" s="192"/>
      <c r="AB10" s="193"/>
    </row>
    <row r="11" spans="1:28">
      <c r="A11" s="189" t="s">
        <v>30</v>
      </c>
      <c r="B11" s="188"/>
      <c r="C11" s="189"/>
      <c r="D11" s="189"/>
      <c r="E11" s="189"/>
      <c r="F11" s="189">
        <f>'Mini-LBO'!H29</f>
        <v>0</v>
      </c>
      <c r="G11" s="189"/>
      <c r="H11" s="189">
        <f>'Mini-LBO'!J29</f>
        <v>0</v>
      </c>
      <c r="I11" s="189"/>
      <c r="J11" s="189">
        <f>'Mini-LBO'!L29</f>
        <v>0</v>
      </c>
      <c r="K11" s="189"/>
      <c r="L11" s="189">
        <f>'Mini-LBO'!N29</f>
        <v>0</v>
      </c>
      <c r="M11" s="189"/>
      <c r="N11" s="189">
        <f>'Mini-LBO'!P29</f>
        <v>0</v>
      </c>
      <c r="O11" s="189"/>
      <c r="P11" s="189">
        <f>'Mini-LBO'!R29</f>
        <v>0</v>
      </c>
      <c r="Q11" s="189"/>
      <c r="R11" s="189">
        <f>'Mini-LBO'!T29</f>
        <v>0</v>
      </c>
      <c r="S11" s="189"/>
      <c r="T11" s="189">
        <f>'Mini-LBO'!V29</f>
        <v>0</v>
      </c>
      <c r="U11" s="189"/>
      <c r="V11" s="189">
        <f>'Mini-LBO'!X29</f>
        <v>0</v>
      </c>
      <c r="W11" s="189"/>
      <c r="X11" s="189">
        <f>'Mini-LBO'!Z29</f>
        <v>0</v>
      </c>
      <c r="Y11" s="189"/>
      <c r="Z11" s="189">
        <f>'Mini-LBO'!AB29</f>
        <v>0</v>
      </c>
      <c r="AA11" s="192"/>
      <c r="AB11" s="193"/>
    </row>
    <row r="12" spans="1:28">
      <c r="A12" s="198"/>
      <c r="B12" s="199" t="s">
        <v>79</v>
      </c>
      <c r="C12" s="199"/>
      <c r="D12" s="199"/>
      <c r="E12" s="199"/>
      <c r="F12" s="203" t="str">
        <f>IF(OR(F$9&lt;=0,F11&lt;=0),"NM ",F11/F$9)</f>
        <v xml:space="preserve">NM </v>
      </c>
      <c r="G12" s="199"/>
      <c r="H12" s="203" t="str">
        <f>IF(OR(H$9&lt;=0,H11&lt;=0),"NM ",H11/H$9)</f>
        <v xml:space="preserve">NM </v>
      </c>
      <c r="I12" s="199"/>
      <c r="J12" s="203" t="str">
        <f>IF(OR(J$9&lt;=0,J11&lt;=0),"NM ",J11/J$9)</f>
        <v xml:space="preserve">NM </v>
      </c>
      <c r="K12" s="199"/>
      <c r="L12" s="203" t="str">
        <f>IF(OR(L$9&lt;=0,L11&lt;=0),"NM ",L11/L$9)</f>
        <v xml:space="preserve">NM </v>
      </c>
      <c r="M12" s="199"/>
      <c r="N12" s="203" t="str">
        <f>IF(OR(N$9&lt;=0,N11&lt;=0),"NM ",N11/N$9)</f>
        <v xml:space="preserve">NM </v>
      </c>
      <c r="O12" s="199"/>
      <c r="P12" s="203" t="str">
        <f>IF(OR(P$9&lt;=0,P11&lt;=0),"NM ",P11/P$9)</f>
        <v xml:space="preserve">NM </v>
      </c>
      <c r="Q12" s="199"/>
      <c r="R12" s="203" t="str">
        <f>IF(OR(R$9&lt;=0,R11&lt;=0),"NM ",R11/R$9)</f>
        <v xml:space="preserve">NM </v>
      </c>
      <c r="S12" s="199"/>
      <c r="T12" s="203" t="str">
        <f>IF(OR(T$9&lt;=0,T11&lt;=0),"NM ",T11/T$9)</f>
        <v xml:space="preserve">NM </v>
      </c>
      <c r="U12" s="199"/>
      <c r="V12" s="203" t="str">
        <f>IF(OR(V$9&lt;=0,V11&lt;=0),"NM ",V11/V$9)</f>
        <v xml:space="preserve">NM </v>
      </c>
      <c r="W12" s="199"/>
      <c r="X12" s="203" t="str">
        <f>IF(OR(X$9&lt;=0,X11&lt;=0),"NM ",X11/X$9)</f>
        <v xml:space="preserve">NM </v>
      </c>
      <c r="Y12" s="199"/>
      <c r="Z12" s="203" t="str">
        <f>IF(OR(Z$9&lt;=0,Z11&lt;=0),"NM ",Z11/Z$9)</f>
        <v xml:space="preserve">NM </v>
      </c>
      <c r="AA12" s="192"/>
      <c r="AB12" s="193"/>
    </row>
    <row r="13" spans="1:28">
      <c r="A13" s="189" t="s">
        <v>97</v>
      </c>
      <c r="B13" s="188"/>
      <c r="C13" s="189"/>
      <c r="D13" s="189"/>
      <c r="E13" s="189"/>
      <c r="F13" s="204">
        <f>'Mini-LBO'!H31</f>
        <v>0</v>
      </c>
      <c r="G13" s="205"/>
      <c r="H13" s="204">
        <f>'Mini-LBO'!J31</f>
        <v>0</v>
      </c>
      <c r="I13" s="205"/>
      <c r="J13" s="204">
        <f>'Mini-LBO'!L31</f>
        <v>0</v>
      </c>
      <c r="K13" s="205"/>
      <c r="L13" s="204">
        <f>'Mini-LBO'!N31</f>
        <v>0</v>
      </c>
      <c r="M13" s="205"/>
      <c r="N13" s="204">
        <f>'Mini-LBO'!P31</f>
        <v>0</v>
      </c>
      <c r="O13" s="205"/>
      <c r="P13" s="204">
        <f>'Mini-LBO'!R31</f>
        <v>0</v>
      </c>
      <c r="Q13" s="205"/>
      <c r="R13" s="204">
        <f>'Mini-LBO'!T31</f>
        <v>0</v>
      </c>
      <c r="S13" s="205"/>
      <c r="T13" s="204">
        <f>'Mini-LBO'!V31</f>
        <v>0</v>
      </c>
      <c r="U13" s="205"/>
      <c r="V13" s="204">
        <f>'Mini-LBO'!X31</f>
        <v>0</v>
      </c>
      <c r="W13" s="205"/>
      <c r="X13" s="204">
        <f>'Mini-LBO'!Z31</f>
        <v>0</v>
      </c>
      <c r="Y13" s="205"/>
      <c r="Z13" s="204">
        <f>'Mini-LBO'!AB31</f>
        <v>0</v>
      </c>
      <c r="AA13" s="192"/>
      <c r="AB13" s="193"/>
    </row>
    <row r="14" spans="1:28">
      <c r="A14" s="189" t="s">
        <v>67</v>
      </c>
      <c r="B14" s="188"/>
      <c r="C14" s="189"/>
      <c r="D14" s="189"/>
      <c r="E14" s="189"/>
      <c r="F14" s="189">
        <f>+F11-F13</f>
        <v>0</v>
      </c>
      <c r="G14" s="189"/>
      <c r="H14" s="189">
        <f>+H11-H13</f>
        <v>0</v>
      </c>
      <c r="I14" s="189"/>
      <c r="J14" s="189">
        <f>+J11-J13</f>
        <v>0</v>
      </c>
      <c r="K14" s="189"/>
      <c r="L14" s="189">
        <f>+L11-L13</f>
        <v>0</v>
      </c>
      <c r="M14" s="189"/>
      <c r="N14" s="189">
        <f>+N11-N13</f>
        <v>0</v>
      </c>
      <c r="O14" s="189"/>
      <c r="P14" s="189">
        <f>+P11-P13</f>
        <v>0</v>
      </c>
      <c r="Q14" s="189"/>
      <c r="R14" s="189">
        <f>+R11-R13</f>
        <v>0</v>
      </c>
      <c r="S14" s="189"/>
      <c r="T14" s="189">
        <f>+T11-T13</f>
        <v>0</v>
      </c>
      <c r="U14" s="189"/>
      <c r="V14" s="189">
        <f>+V11-V13</f>
        <v>0</v>
      </c>
      <c r="W14" s="189"/>
      <c r="X14" s="189">
        <f>+X11-X13</f>
        <v>0</v>
      </c>
      <c r="Y14" s="189"/>
      <c r="Z14" s="189">
        <f>+Z11-Z13</f>
        <v>0</v>
      </c>
      <c r="AA14" s="192"/>
      <c r="AB14" s="193"/>
    </row>
    <row r="15" spans="1:28">
      <c r="A15" s="198"/>
      <c r="B15" s="199" t="s">
        <v>79</v>
      </c>
      <c r="C15" s="199"/>
      <c r="D15" s="199"/>
      <c r="E15" s="199"/>
      <c r="F15" s="203" t="str">
        <f>IF(OR(F$9&lt;=0,F14&lt;=0),"NM ",F14/F$9)</f>
        <v xml:space="preserve">NM </v>
      </c>
      <c r="G15" s="199"/>
      <c r="H15" s="203" t="str">
        <f>IF(OR(H$9&lt;=0,H14&lt;=0),"NM ",H14/H$9)</f>
        <v xml:space="preserve">NM </v>
      </c>
      <c r="I15" s="199"/>
      <c r="J15" s="203" t="str">
        <f>IF(OR(J$9&lt;=0,J14&lt;=0),"NM ",J14/J$9)</f>
        <v xml:space="preserve">NM </v>
      </c>
      <c r="K15" s="199"/>
      <c r="L15" s="203" t="str">
        <f>IF(OR(L$9&lt;=0,L14&lt;=0),"NM ",L14/L$9)</f>
        <v xml:space="preserve">NM </v>
      </c>
      <c r="M15" s="199"/>
      <c r="N15" s="203" t="str">
        <f>IF(OR(N$9&lt;=0,N14&lt;=0),"NM ",N14/N$9)</f>
        <v xml:space="preserve">NM </v>
      </c>
      <c r="O15" s="199"/>
      <c r="P15" s="203" t="str">
        <f>IF(OR(P$9&lt;=0,P14&lt;=0),"NM ",P14/P$9)</f>
        <v xml:space="preserve">NM </v>
      </c>
      <c r="Q15" s="199"/>
      <c r="R15" s="203" t="str">
        <f>IF(OR(R$9&lt;=0,R14&lt;=0),"NM ",R14/R$9)</f>
        <v xml:space="preserve">NM </v>
      </c>
      <c r="S15" s="199"/>
      <c r="T15" s="203" t="str">
        <f>IF(OR(T$9&lt;=0,T14&lt;=0),"NM ",T14/T$9)</f>
        <v xml:space="preserve">NM </v>
      </c>
      <c r="U15" s="199"/>
      <c r="V15" s="203" t="str">
        <f>IF(OR(V$9&lt;=0,V14&lt;=0),"NM ",V14/V$9)</f>
        <v xml:space="preserve">NM </v>
      </c>
      <c r="W15" s="199"/>
      <c r="X15" s="203" t="str">
        <f>IF(OR(X$9&lt;=0,X14&lt;=0),"NM ",X14/X$9)</f>
        <v xml:space="preserve">NM </v>
      </c>
      <c r="Y15" s="199"/>
      <c r="Z15" s="203" t="str">
        <f>IF(OR(Z$9&lt;=0,Z14&lt;=0),"NM ",Z14/Z$9)</f>
        <v xml:space="preserve">NM </v>
      </c>
      <c r="AA15" s="192"/>
      <c r="AB15" s="193"/>
    </row>
    <row r="16" spans="1:28">
      <c r="A16" s="189" t="s">
        <v>98</v>
      </c>
      <c r="B16" s="188"/>
      <c r="C16" s="189"/>
      <c r="D16" s="189"/>
      <c r="E16" s="189"/>
      <c r="F16" s="206">
        <f>0.08*$F$42</f>
        <v>0</v>
      </c>
      <c r="G16" s="206"/>
      <c r="H16" s="206">
        <f>0.08*$F$42</f>
        <v>0</v>
      </c>
      <c r="I16" s="206"/>
      <c r="J16" s="206">
        <f>0.08*$F$42</f>
        <v>0</v>
      </c>
      <c r="K16" s="206"/>
      <c r="L16" s="206">
        <f>0.08*$F$42</f>
        <v>0</v>
      </c>
      <c r="M16" s="206"/>
      <c r="N16" s="206">
        <f>0.08*$F$42</f>
        <v>0</v>
      </c>
      <c r="O16" s="206"/>
      <c r="P16" s="206">
        <f>0.08*$F$42</f>
        <v>0</v>
      </c>
      <c r="Q16" s="206"/>
      <c r="R16" s="206">
        <f>0.08*$F$42</f>
        <v>0</v>
      </c>
      <c r="S16" s="206"/>
      <c r="T16" s="206">
        <f>0.08*$F$42</f>
        <v>0</v>
      </c>
      <c r="U16" s="206"/>
      <c r="V16" s="206">
        <f>0.08*$F$42</f>
        <v>0</v>
      </c>
      <c r="W16" s="206"/>
      <c r="X16" s="206">
        <f>0.08*$F$42</f>
        <v>0</v>
      </c>
      <c r="Y16" s="206"/>
      <c r="Z16" s="206">
        <f>0.08*$F$42</f>
        <v>0</v>
      </c>
      <c r="AA16" s="192"/>
      <c r="AB16" s="193"/>
    </row>
    <row r="17" spans="1:28">
      <c r="A17" s="189" t="s">
        <v>69</v>
      </c>
      <c r="B17" s="188"/>
      <c r="C17" s="189"/>
      <c r="D17" s="189"/>
      <c r="E17" s="189"/>
      <c r="F17" s="189">
        <f>'Mini-LBO'!H35</f>
        <v>0</v>
      </c>
      <c r="G17" s="189"/>
      <c r="H17" s="189">
        <f ca="1">'Mini-LBO'!J35</f>
        <v>0</v>
      </c>
      <c r="I17" s="189"/>
      <c r="J17" s="189">
        <f ca="1">'Mini-LBO'!L35</f>
        <v>0</v>
      </c>
      <c r="K17" s="189"/>
      <c r="L17" s="189">
        <f ca="1">'Mini-LBO'!N35</f>
        <v>0</v>
      </c>
      <c r="M17" s="189"/>
      <c r="N17" s="189">
        <f ca="1">'Mini-LBO'!P35</f>
        <v>0</v>
      </c>
      <c r="O17" s="189"/>
      <c r="P17" s="189">
        <f ca="1">'Mini-LBO'!R35</f>
        <v>0</v>
      </c>
      <c r="Q17" s="189"/>
      <c r="R17" s="189">
        <f ca="1">'Mini-LBO'!T35</f>
        <v>0</v>
      </c>
      <c r="S17" s="189"/>
      <c r="T17" s="189">
        <f ca="1">'Mini-LBO'!V35</f>
        <v>0</v>
      </c>
      <c r="U17" s="189"/>
      <c r="V17" s="189">
        <f ca="1">'Mini-LBO'!X35</f>
        <v>0</v>
      </c>
      <c r="W17" s="189"/>
      <c r="X17" s="189">
        <f ca="1">'Mini-LBO'!Z35</f>
        <v>0</v>
      </c>
      <c r="Y17" s="189"/>
      <c r="Z17" s="189">
        <f ca="1">'Mini-LBO'!AB35</f>
        <v>0</v>
      </c>
      <c r="AA17" s="192"/>
      <c r="AB17" s="193"/>
    </row>
    <row r="18" spans="1:28">
      <c r="A18" s="189" t="s">
        <v>99</v>
      </c>
      <c r="B18" s="188"/>
      <c r="C18" s="189"/>
      <c r="D18" s="189"/>
      <c r="E18" s="189"/>
      <c r="F18" s="189">
        <f>F17+F16</f>
        <v>0</v>
      </c>
      <c r="G18" s="189"/>
      <c r="H18" s="189">
        <f ca="1">H17+H16</f>
        <v>0</v>
      </c>
      <c r="I18" s="189"/>
      <c r="J18" s="189">
        <f ca="1">J17+J16</f>
        <v>0</v>
      </c>
      <c r="K18" s="189"/>
      <c r="L18" s="189">
        <f ca="1">L17+L16</f>
        <v>0</v>
      </c>
      <c r="M18" s="189"/>
      <c r="N18" s="189">
        <f ca="1">N17+N16</f>
        <v>0</v>
      </c>
      <c r="O18" s="189"/>
      <c r="P18" s="189">
        <f ca="1">P17+P16</f>
        <v>0</v>
      </c>
      <c r="Q18" s="189"/>
      <c r="R18" s="189">
        <f ca="1">R17+R16</f>
        <v>0</v>
      </c>
      <c r="S18" s="189"/>
      <c r="T18" s="189">
        <f ca="1">T17+T16</f>
        <v>0</v>
      </c>
      <c r="U18" s="189"/>
      <c r="V18" s="189">
        <f ca="1">V17+V16</f>
        <v>0</v>
      </c>
      <c r="W18" s="189"/>
      <c r="X18" s="189">
        <f ca="1">X17+X16</f>
        <v>0</v>
      </c>
      <c r="Y18" s="189"/>
      <c r="Z18" s="189">
        <f ca="1">Z17+Z16</f>
        <v>0</v>
      </c>
      <c r="AA18" s="192"/>
      <c r="AB18" s="193"/>
    </row>
    <row r="19" spans="1:28">
      <c r="A19" s="189" t="s">
        <v>100</v>
      </c>
      <c r="B19" s="188"/>
      <c r="C19" s="189"/>
      <c r="D19" s="189"/>
      <c r="E19" s="189"/>
      <c r="F19" s="204">
        <f>'Mini-LBO'!H36</f>
        <v>0</v>
      </c>
      <c r="G19" s="205"/>
      <c r="H19" s="204">
        <f>'Mini-LBO'!J36</f>
        <v>0</v>
      </c>
      <c r="I19" s="205"/>
      <c r="J19" s="204">
        <f>'Mini-LBO'!L36</f>
        <v>0</v>
      </c>
      <c r="K19" s="205"/>
      <c r="L19" s="204">
        <f>'Mini-LBO'!N36</f>
        <v>0</v>
      </c>
      <c r="M19" s="205"/>
      <c r="N19" s="204">
        <f>'Mini-LBO'!P36</f>
        <v>0</v>
      </c>
      <c r="O19" s="205"/>
      <c r="P19" s="204">
        <f>'Mini-LBO'!R36</f>
        <v>0</v>
      </c>
      <c r="Q19" s="205"/>
      <c r="R19" s="204">
        <f>'Mini-LBO'!T36</f>
        <v>0</v>
      </c>
      <c r="S19" s="205"/>
      <c r="T19" s="204">
        <f>'Mini-LBO'!V36</f>
        <v>0</v>
      </c>
      <c r="U19" s="205"/>
      <c r="V19" s="204">
        <f>'Mini-LBO'!X36</f>
        <v>0</v>
      </c>
      <c r="W19" s="205"/>
      <c r="X19" s="204">
        <f>'Mini-LBO'!Z36</f>
        <v>0</v>
      </c>
      <c r="Y19" s="205"/>
      <c r="Z19" s="204">
        <f>'Mini-LBO'!AB36</f>
        <v>0</v>
      </c>
      <c r="AA19" s="192"/>
      <c r="AB19" s="193"/>
    </row>
    <row r="20" spans="1:28">
      <c r="A20" s="189" t="s">
        <v>101</v>
      </c>
      <c r="B20" s="188"/>
      <c r="C20" s="189"/>
      <c r="D20" s="189"/>
      <c r="E20" s="189"/>
      <c r="F20" s="189">
        <f>F14+F19-F16-F17</f>
        <v>0</v>
      </c>
      <c r="G20" s="189"/>
      <c r="H20" s="189">
        <f ca="1">H14+H19-H16-H17</f>
        <v>0</v>
      </c>
      <c r="I20" s="189"/>
      <c r="J20" s="189">
        <f ca="1">J14+J19-J16-J17</f>
        <v>0</v>
      </c>
      <c r="K20" s="189"/>
      <c r="L20" s="189">
        <f ca="1">L14+L19-L16-L17</f>
        <v>0</v>
      </c>
      <c r="M20" s="189"/>
      <c r="N20" s="189">
        <f ca="1">N14+N19-N16-N17</f>
        <v>0</v>
      </c>
      <c r="O20" s="189"/>
      <c r="P20" s="189">
        <f ca="1">P14+P19-P16-P17</f>
        <v>0</v>
      </c>
      <c r="Q20" s="189"/>
      <c r="R20" s="189">
        <f ca="1">R14+R19-R16-R17</f>
        <v>0</v>
      </c>
      <c r="S20" s="189"/>
      <c r="T20" s="189">
        <f ca="1">T14+T19-T16-T17</f>
        <v>0</v>
      </c>
      <c r="U20" s="189"/>
      <c r="V20" s="189">
        <f ca="1">V14+V19-V16-V17</f>
        <v>0</v>
      </c>
      <c r="W20" s="189"/>
      <c r="X20" s="189">
        <f ca="1">X14+X19-X16-X17</f>
        <v>0</v>
      </c>
      <c r="Y20" s="189"/>
      <c r="Z20" s="189">
        <f ca="1">Z14+Z19-Z16-Z17</f>
        <v>0</v>
      </c>
      <c r="AA20" s="192"/>
      <c r="AB20" s="193"/>
    </row>
    <row r="21" spans="1:28">
      <c r="A21" s="189" t="s">
        <v>102</v>
      </c>
      <c r="B21" s="188"/>
      <c r="C21" s="189"/>
      <c r="D21" s="189"/>
      <c r="E21" s="189"/>
      <c r="F21" s="189">
        <f>+F22*F20</f>
        <v>0</v>
      </c>
      <c r="G21" s="189"/>
      <c r="H21" s="189">
        <f ca="1">+H22*H20</f>
        <v>0</v>
      </c>
      <c r="I21" s="189"/>
      <c r="J21" s="189">
        <f ca="1">+J22*J20</f>
        <v>0</v>
      </c>
      <c r="K21" s="189"/>
      <c r="L21" s="189">
        <f ca="1">+L22*L20</f>
        <v>0</v>
      </c>
      <c r="M21" s="189"/>
      <c r="N21" s="189">
        <f ca="1">+N22*N20</f>
        <v>0</v>
      </c>
      <c r="O21" s="189"/>
      <c r="P21" s="189">
        <f ca="1">+P22*P20</f>
        <v>0</v>
      </c>
      <c r="Q21" s="189"/>
      <c r="R21" s="189">
        <f ca="1">+R22*R20</f>
        <v>0</v>
      </c>
      <c r="S21" s="189"/>
      <c r="T21" s="189">
        <f ca="1">+T22*T20</f>
        <v>0</v>
      </c>
      <c r="U21" s="189"/>
      <c r="V21" s="189">
        <f ca="1">+V22*V20</f>
        <v>0</v>
      </c>
      <c r="W21" s="189"/>
      <c r="X21" s="189">
        <f ca="1">+X22*X20</f>
        <v>0</v>
      </c>
      <c r="Y21" s="189"/>
      <c r="Z21" s="189">
        <f ca="1">+Z22*Z20</f>
        <v>0</v>
      </c>
      <c r="AA21" s="192"/>
      <c r="AB21" s="193"/>
    </row>
    <row r="22" spans="1:28">
      <c r="A22" s="199"/>
      <c r="B22" s="199" t="s">
        <v>103</v>
      </c>
      <c r="C22" s="199"/>
      <c r="D22" s="199"/>
      <c r="E22" s="199"/>
      <c r="F22" s="207">
        <f>'Mini-LBO'!H40</f>
        <v>0.39</v>
      </c>
      <c r="G22" s="207"/>
      <c r="H22" s="207">
        <f>'Mini-LBO'!J40</f>
        <v>0.39</v>
      </c>
      <c r="I22" s="207"/>
      <c r="J22" s="207">
        <f>'Mini-LBO'!L40</f>
        <v>0.39</v>
      </c>
      <c r="K22" s="207"/>
      <c r="L22" s="207">
        <f>'Mini-LBO'!N40</f>
        <v>0.39</v>
      </c>
      <c r="M22" s="207"/>
      <c r="N22" s="207">
        <f>'Mini-LBO'!P40</f>
        <v>0.39</v>
      </c>
      <c r="O22" s="207"/>
      <c r="P22" s="207">
        <f>'Mini-LBO'!R40</f>
        <v>0.39</v>
      </c>
      <c r="Q22" s="207"/>
      <c r="R22" s="207">
        <f>'Mini-LBO'!T40</f>
        <v>0.39</v>
      </c>
      <c r="S22" s="207"/>
      <c r="T22" s="207">
        <f>'Mini-LBO'!V40</f>
        <v>0.39</v>
      </c>
      <c r="U22" s="207"/>
      <c r="V22" s="207">
        <f>'Mini-LBO'!X40</f>
        <v>0.39</v>
      </c>
      <c r="W22" s="207"/>
      <c r="X22" s="207">
        <f>'Mini-LBO'!Z40</f>
        <v>0.39</v>
      </c>
      <c r="Y22" s="207"/>
      <c r="Z22" s="207">
        <f>'Mini-LBO'!AB40</f>
        <v>0.39</v>
      </c>
      <c r="AA22" s="192"/>
      <c r="AB22" s="193"/>
    </row>
    <row r="23" spans="1:28" ht="15.75" thickBot="1">
      <c r="A23" s="189" t="s">
        <v>75</v>
      </c>
      <c r="B23" s="188"/>
      <c r="C23" s="189"/>
      <c r="D23" s="189"/>
      <c r="E23" s="189"/>
      <c r="F23" s="208">
        <f>F20-F21</f>
        <v>0</v>
      </c>
      <c r="G23" s="209"/>
      <c r="H23" s="208">
        <f ca="1">H20-H21</f>
        <v>0</v>
      </c>
      <c r="I23" s="209"/>
      <c r="J23" s="208">
        <f ca="1">J20-J21</f>
        <v>0</v>
      </c>
      <c r="K23" s="209"/>
      <c r="L23" s="208">
        <f ca="1">L20-L21</f>
        <v>0</v>
      </c>
      <c r="M23" s="209"/>
      <c r="N23" s="208">
        <f ca="1">N20-N21</f>
        <v>0</v>
      </c>
      <c r="O23" s="209"/>
      <c r="P23" s="208">
        <f ca="1">P20-P21</f>
        <v>0</v>
      </c>
      <c r="Q23" s="209"/>
      <c r="R23" s="208">
        <f ca="1">R20-R21</f>
        <v>0</v>
      </c>
      <c r="S23" s="209"/>
      <c r="T23" s="208">
        <f ca="1">T20-T21</f>
        <v>0</v>
      </c>
      <c r="U23" s="209"/>
      <c r="V23" s="208">
        <f ca="1">V20-V21</f>
        <v>0</v>
      </c>
      <c r="W23" s="209"/>
      <c r="X23" s="208">
        <f ca="1">X20-X21</f>
        <v>0</v>
      </c>
      <c r="Y23" s="209"/>
      <c r="Z23" s="208">
        <f ca="1">Z20-Z21</f>
        <v>0</v>
      </c>
      <c r="AA23" s="192"/>
      <c r="AB23" s="193"/>
    </row>
    <row r="24" spans="1:28" ht="15.75" thickTop="1">
      <c r="A24" s="189"/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2"/>
      <c r="AB24" s="193"/>
    </row>
    <row r="25" spans="1:28">
      <c r="A25" s="210" t="s">
        <v>104</v>
      </c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92"/>
      <c r="AB25" s="193"/>
    </row>
    <row r="26" spans="1:28">
      <c r="A26" s="189" t="s">
        <v>105</v>
      </c>
      <c r="B26" s="188"/>
      <c r="C26" s="189"/>
      <c r="D26" s="189"/>
      <c r="E26" s="189"/>
      <c r="F26" s="189">
        <f>F16*(1-F22)</f>
        <v>0</v>
      </c>
      <c r="G26" s="189"/>
      <c r="H26" s="189">
        <f>H16*(1-H22)</f>
        <v>0</v>
      </c>
      <c r="I26" s="189"/>
      <c r="J26" s="189">
        <f>J16*(1-J22)</f>
        <v>0</v>
      </c>
      <c r="K26" s="189"/>
      <c r="L26" s="189">
        <f>L16*(1-L22)</f>
        <v>0</v>
      </c>
      <c r="M26" s="189"/>
      <c r="N26" s="189">
        <f>N16*(1-N22)</f>
        <v>0</v>
      </c>
      <c r="O26" s="189"/>
      <c r="P26" s="189">
        <f>P16*(1-P22)</f>
        <v>0</v>
      </c>
      <c r="Q26" s="189"/>
      <c r="R26" s="189">
        <f>R16*(1-R22)</f>
        <v>0</v>
      </c>
      <c r="S26" s="189"/>
      <c r="T26" s="189">
        <f>T16*(1-T22)</f>
        <v>0</v>
      </c>
      <c r="U26" s="189"/>
      <c r="V26" s="189">
        <f>V16*(1-V22)</f>
        <v>0</v>
      </c>
      <c r="W26" s="189"/>
      <c r="X26" s="189">
        <f>X16*(1-X22)</f>
        <v>0</v>
      </c>
      <c r="Y26" s="189"/>
      <c r="Z26" s="189">
        <f>Z16*(1-Z22)</f>
        <v>0</v>
      </c>
      <c r="AA26" s="192"/>
      <c r="AB26" s="193"/>
    </row>
    <row r="27" spans="1:28">
      <c r="A27" s="189" t="s">
        <v>97</v>
      </c>
      <c r="B27" s="188"/>
      <c r="C27" s="189"/>
      <c r="D27" s="189"/>
      <c r="E27" s="189"/>
      <c r="F27" s="189">
        <f>F13</f>
        <v>0</v>
      </c>
      <c r="G27" s="189"/>
      <c r="H27" s="189">
        <f>H13</f>
        <v>0</v>
      </c>
      <c r="I27" s="189"/>
      <c r="J27" s="189">
        <f>J13</f>
        <v>0</v>
      </c>
      <c r="K27" s="189"/>
      <c r="L27" s="189">
        <f>L13</f>
        <v>0</v>
      </c>
      <c r="M27" s="189"/>
      <c r="N27" s="189">
        <f>N13</f>
        <v>0</v>
      </c>
      <c r="O27" s="189"/>
      <c r="P27" s="189">
        <f>P13</f>
        <v>0</v>
      </c>
      <c r="Q27" s="189"/>
      <c r="R27" s="189">
        <f>R13</f>
        <v>0</v>
      </c>
      <c r="S27" s="189"/>
      <c r="T27" s="189">
        <f>T13</f>
        <v>0</v>
      </c>
      <c r="U27" s="189"/>
      <c r="V27" s="189">
        <f>V13</f>
        <v>0</v>
      </c>
      <c r="W27" s="189"/>
      <c r="X27" s="189">
        <f>X13</f>
        <v>0</v>
      </c>
      <c r="Y27" s="189"/>
      <c r="Z27" s="189">
        <f>Z13</f>
        <v>0</v>
      </c>
      <c r="AA27" s="192"/>
      <c r="AB27" s="193"/>
    </row>
    <row r="28" spans="1:28">
      <c r="A28" s="189" t="s">
        <v>106</v>
      </c>
      <c r="B28" s="188"/>
      <c r="C28" s="189"/>
      <c r="D28" s="189"/>
      <c r="E28" s="189"/>
      <c r="F28" s="189">
        <f>F19</f>
        <v>0</v>
      </c>
      <c r="G28" s="189"/>
      <c r="H28" s="189">
        <f>H19</f>
        <v>0</v>
      </c>
      <c r="I28" s="189"/>
      <c r="J28" s="189">
        <f>J19</f>
        <v>0</v>
      </c>
      <c r="K28" s="189"/>
      <c r="L28" s="189">
        <f>L19</f>
        <v>0</v>
      </c>
      <c r="M28" s="189"/>
      <c r="N28" s="189">
        <f>N19</f>
        <v>0</v>
      </c>
      <c r="O28" s="189"/>
      <c r="P28" s="189">
        <f>P19</f>
        <v>0</v>
      </c>
      <c r="Q28" s="189"/>
      <c r="R28" s="189">
        <f>R19</f>
        <v>0</v>
      </c>
      <c r="S28" s="189"/>
      <c r="T28" s="189">
        <f>T19</f>
        <v>0</v>
      </c>
      <c r="U28" s="189"/>
      <c r="V28" s="189">
        <f>V19</f>
        <v>0</v>
      </c>
      <c r="W28" s="189"/>
      <c r="X28" s="189">
        <f>X19</f>
        <v>0</v>
      </c>
      <c r="Y28" s="189"/>
      <c r="Z28" s="189">
        <f>Z19</f>
        <v>0</v>
      </c>
      <c r="AA28" s="192"/>
      <c r="AB28" s="193"/>
    </row>
    <row r="29" spans="1:28">
      <c r="A29" s="188"/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92"/>
      <c r="AB29" s="193"/>
    </row>
    <row r="30" spans="1:28">
      <c r="A30" s="210" t="s">
        <v>107</v>
      </c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92"/>
      <c r="AB30" s="193"/>
    </row>
    <row r="31" spans="1:28">
      <c r="A31" s="189" t="s">
        <v>108</v>
      </c>
      <c r="B31" s="188"/>
      <c r="C31" s="189"/>
      <c r="D31" s="189"/>
      <c r="E31" s="189"/>
      <c r="F31" s="189">
        <f>'Mini-LBO'!H46</f>
        <v>0</v>
      </c>
      <c r="G31" s="189"/>
      <c r="H31" s="189">
        <f>'Mini-LBO'!J46</f>
        <v>0</v>
      </c>
      <c r="I31" s="189"/>
      <c r="J31" s="189">
        <f>'Mini-LBO'!L46</f>
        <v>0</v>
      </c>
      <c r="K31" s="189"/>
      <c r="L31" s="189">
        <f>'Mini-LBO'!N46</f>
        <v>0</v>
      </c>
      <c r="M31" s="189"/>
      <c r="N31" s="189">
        <f>'Mini-LBO'!P46</f>
        <v>0</v>
      </c>
      <c r="O31" s="189"/>
      <c r="P31" s="189">
        <f>'Mini-LBO'!R46</f>
        <v>0</v>
      </c>
      <c r="Q31" s="189"/>
      <c r="R31" s="189">
        <f>'Mini-LBO'!T46</f>
        <v>0</v>
      </c>
      <c r="S31" s="189"/>
      <c r="T31" s="189">
        <f>'Mini-LBO'!V46</f>
        <v>0</v>
      </c>
      <c r="U31" s="189"/>
      <c r="V31" s="189">
        <f>'Mini-LBO'!X46</f>
        <v>0</v>
      </c>
      <c r="W31" s="189"/>
      <c r="X31" s="189">
        <f>'Mini-LBO'!Z46</f>
        <v>0</v>
      </c>
      <c r="Y31" s="189"/>
      <c r="Z31" s="189">
        <f>'Mini-LBO'!AB46</f>
        <v>0</v>
      </c>
      <c r="AA31" s="192"/>
      <c r="AB31" s="193"/>
    </row>
    <row r="32" spans="1:28">
      <c r="A32" s="211"/>
      <c r="B32" s="211" t="s">
        <v>109</v>
      </c>
      <c r="C32" s="211"/>
      <c r="D32" s="211"/>
      <c r="E32" s="211"/>
      <c r="F32" s="212" t="str">
        <f>'Mini-LBO'!H47</f>
        <v>--</v>
      </c>
      <c r="G32" s="212"/>
      <c r="H32" s="213">
        <f>IF(ISERROR(H31/(F9-H9)),0,H31/(F9-H9))</f>
        <v>0</v>
      </c>
      <c r="I32" s="212"/>
      <c r="J32" s="212">
        <f>IF(ISERROR(J31/(H9-J9)),0,J31/(H9-J9))</f>
        <v>0</v>
      </c>
      <c r="K32" s="212"/>
      <c r="L32" s="212">
        <f>IF(ISERROR(L31/(J9-L9)),0,L31/(J9-L9))</f>
        <v>0</v>
      </c>
      <c r="M32" s="212"/>
      <c r="N32" s="212">
        <f>IF(ISERROR(N31/(L9-N9)),0,N31/(L9-N9))</f>
        <v>0</v>
      </c>
      <c r="O32" s="212"/>
      <c r="P32" s="212">
        <f>IF(ISERROR(P31/(N9-P9)),0,P31/(N9-P9))</f>
        <v>0</v>
      </c>
      <c r="Q32" s="212"/>
      <c r="R32" s="212">
        <f>IF(ISERROR(R31/(P9-R9)),0,R31/(P9-R9))</f>
        <v>0</v>
      </c>
      <c r="S32" s="212"/>
      <c r="T32" s="212">
        <f>IF(ISERROR(T31/(R9-T9)),0,T31/(R9-T9))</f>
        <v>0</v>
      </c>
      <c r="U32" s="212"/>
      <c r="V32" s="212">
        <f>IF(ISERROR(V31/(T9-V9)),0,V31/(T9-V9))</f>
        <v>0</v>
      </c>
      <c r="W32" s="212"/>
      <c r="X32" s="212">
        <f>IF(ISERROR(X31/(V9-X9)),0,X31/(V9-X9))</f>
        <v>0</v>
      </c>
      <c r="Y32" s="212"/>
      <c r="Z32" s="212">
        <f>IF(ISERROR(Z31/(X9-Z9)),0,Z31/(X9-Z9))</f>
        <v>0</v>
      </c>
      <c r="AA32" s="192"/>
      <c r="AB32" s="193"/>
    </row>
    <row r="33" spans="1:28">
      <c r="A33" s="189" t="s">
        <v>78</v>
      </c>
      <c r="B33" s="188"/>
      <c r="C33" s="189"/>
      <c r="D33" s="189"/>
      <c r="E33" s="189"/>
      <c r="F33" s="189">
        <f>'Mini-LBO'!H48</f>
        <v>0</v>
      </c>
      <c r="G33" s="189"/>
      <c r="H33" s="189">
        <f>'Mini-LBO'!J48</f>
        <v>0</v>
      </c>
      <c r="I33" s="189"/>
      <c r="J33" s="189">
        <f>'Mini-LBO'!L48</f>
        <v>0</v>
      </c>
      <c r="K33" s="189"/>
      <c r="L33" s="189">
        <f>'Mini-LBO'!N48</f>
        <v>0</v>
      </c>
      <c r="M33" s="189"/>
      <c r="N33" s="189">
        <f>'Mini-LBO'!P48</f>
        <v>0</v>
      </c>
      <c r="O33" s="189"/>
      <c r="P33" s="189">
        <f>'Mini-LBO'!R48</f>
        <v>0</v>
      </c>
      <c r="Q33" s="189"/>
      <c r="R33" s="189">
        <f>'Mini-LBO'!T48</f>
        <v>0</v>
      </c>
      <c r="S33" s="189"/>
      <c r="T33" s="189">
        <f>'Mini-LBO'!V48</f>
        <v>0</v>
      </c>
      <c r="U33" s="189"/>
      <c r="V33" s="189">
        <f>'Mini-LBO'!X48</f>
        <v>0</v>
      </c>
      <c r="W33" s="189"/>
      <c r="X33" s="189">
        <f>'Mini-LBO'!Z48</f>
        <v>0</v>
      </c>
      <c r="Y33" s="189"/>
      <c r="Z33" s="189">
        <f>'Mini-LBO'!AB48</f>
        <v>0</v>
      </c>
      <c r="AA33" s="192"/>
      <c r="AB33" s="193"/>
    </row>
    <row r="34" spans="1:28">
      <c r="A34" s="211"/>
      <c r="B34" s="211" t="s">
        <v>79</v>
      </c>
      <c r="C34" s="211"/>
      <c r="D34" s="211"/>
      <c r="E34" s="211"/>
      <c r="F34" s="214">
        <f>IF(ISERROR(-F33/F9),0,-F33/F9)</f>
        <v>0</v>
      </c>
      <c r="G34" s="214"/>
      <c r="H34" s="214">
        <f>IF(ISERROR(-H33/H9),0,-H33/H9)</f>
        <v>0</v>
      </c>
      <c r="I34" s="214"/>
      <c r="J34" s="214">
        <f>IF(ISERROR(-J33/J9),0,-J33/J9)</f>
        <v>0</v>
      </c>
      <c r="K34" s="214"/>
      <c r="L34" s="214">
        <f>IF(ISERROR(-L33/L9),0,-L33/L9)</f>
        <v>0</v>
      </c>
      <c r="M34" s="214"/>
      <c r="N34" s="214">
        <f>IF(ISERROR(-N33/N9),0,-N33/N9)</f>
        <v>0</v>
      </c>
      <c r="O34" s="214"/>
      <c r="P34" s="214">
        <f>IF(ISERROR(-P33/P9),0,-P33/P9)</f>
        <v>0</v>
      </c>
      <c r="Q34" s="214"/>
      <c r="R34" s="214">
        <f>IF(ISERROR(-R33/R9),0,-R33/R9)</f>
        <v>0</v>
      </c>
      <c r="S34" s="214"/>
      <c r="T34" s="214">
        <f>IF(ISERROR(-T33/T9),0,-T33/T9)</f>
        <v>0</v>
      </c>
      <c r="U34" s="214"/>
      <c r="V34" s="214">
        <f>IF(ISERROR(-V33/V9),0,-V33/V9)</f>
        <v>0</v>
      </c>
      <c r="W34" s="214"/>
      <c r="X34" s="214">
        <f>IF(ISERROR(-X33/X9),0,-X33/X9)</f>
        <v>0</v>
      </c>
      <c r="Y34" s="214"/>
      <c r="Z34" s="214">
        <f>IF(ISERROR(-Z33/Z9),0,-Z33/Z9)</f>
        <v>0</v>
      </c>
      <c r="AA34" s="192"/>
      <c r="AB34" s="193"/>
    </row>
    <row r="35" spans="1:28">
      <c r="A35" s="215" t="s">
        <v>110</v>
      </c>
      <c r="B35" s="215"/>
      <c r="C35" s="211"/>
      <c r="D35" s="211"/>
      <c r="E35" s="211"/>
      <c r="F35" s="216">
        <f>10</f>
        <v>10</v>
      </c>
      <c r="G35" s="217"/>
      <c r="H35" s="218">
        <f>F35*1.05</f>
        <v>10.5</v>
      </c>
      <c r="I35" s="218"/>
      <c r="J35" s="218">
        <f>H35*1.05</f>
        <v>11.025</v>
      </c>
      <c r="K35" s="218"/>
      <c r="L35" s="218">
        <f>J35*1.05</f>
        <v>11.576250000000002</v>
      </c>
      <c r="M35" s="218"/>
      <c r="N35" s="218">
        <f>L35*1.05</f>
        <v>12.155062500000001</v>
      </c>
      <c r="O35" s="218"/>
      <c r="P35" s="218">
        <f>N35*1.05</f>
        <v>12.762815625000002</v>
      </c>
      <c r="Q35" s="218"/>
      <c r="R35" s="218">
        <f>P35*1.05</f>
        <v>13.400956406250003</v>
      </c>
      <c r="S35" s="218"/>
      <c r="T35" s="218">
        <f>R35*1.05</f>
        <v>14.071004226562504</v>
      </c>
      <c r="U35" s="218"/>
      <c r="V35" s="218">
        <f>T35*1.05</f>
        <v>14.774554437890631</v>
      </c>
      <c r="W35" s="218"/>
      <c r="X35" s="218">
        <f>V35*1.05</f>
        <v>15.513282159785163</v>
      </c>
      <c r="Y35" s="218"/>
      <c r="Z35" s="218">
        <f>X35*1.05</f>
        <v>16.288946267774421</v>
      </c>
      <c r="AA35" s="192"/>
      <c r="AB35" s="193"/>
    </row>
    <row r="36" spans="1:28">
      <c r="A36" s="215" t="s">
        <v>111</v>
      </c>
      <c r="B36" s="215"/>
      <c r="C36" s="211"/>
      <c r="D36" s="211"/>
      <c r="E36" s="211"/>
      <c r="F36" s="216">
        <f>-10</f>
        <v>-10</v>
      </c>
      <c r="G36" s="217"/>
      <c r="H36" s="218">
        <f>F36*1.05</f>
        <v>-10.5</v>
      </c>
      <c r="I36" s="218"/>
      <c r="J36" s="218">
        <f>H36*1.05</f>
        <v>-11.025</v>
      </c>
      <c r="K36" s="218"/>
      <c r="L36" s="218">
        <f>J36*1.05</f>
        <v>-11.576250000000002</v>
      </c>
      <c r="M36" s="218"/>
      <c r="N36" s="218">
        <f>L36*1.05</f>
        <v>-12.155062500000001</v>
      </c>
      <c r="O36" s="218"/>
      <c r="P36" s="218">
        <f>N36*1.05</f>
        <v>-12.762815625000002</v>
      </c>
      <c r="Q36" s="218"/>
      <c r="R36" s="218">
        <f>P36*1.05</f>
        <v>-13.400956406250003</v>
      </c>
      <c r="S36" s="218"/>
      <c r="T36" s="218">
        <f>R36*1.05</f>
        <v>-14.071004226562504</v>
      </c>
      <c r="U36" s="218"/>
      <c r="V36" s="218">
        <f>T36*1.05</f>
        <v>-14.774554437890631</v>
      </c>
      <c r="W36" s="218"/>
      <c r="X36" s="218">
        <f>V36*1.05</f>
        <v>-15.513282159785163</v>
      </c>
      <c r="Y36" s="218"/>
      <c r="Z36" s="218">
        <f>X36*1.05</f>
        <v>-16.288946267774421</v>
      </c>
      <c r="AA36" s="192"/>
      <c r="AB36" s="193"/>
    </row>
    <row r="37" spans="1:28">
      <c r="A37" s="189" t="s">
        <v>112</v>
      </c>
      <c r="B37" s="188"/>
      <c r="C37" s="189"/>
      <c r="D37" s="189"/>
      <c r="E37" s="189"/>
      <c r="F37" s="219">
        <v>0</v>
      </c>
      <c r="G37" s="189"/>
      <c r="H37" s="204">
        <f>+F37</f>
        <v>0</v>
      </c>
      <c r="I37" s="189"/>
      <c r="J37" s="204">
        <f>+H37</f>
        <v>0</v>
      </c>
      <c r="K37" s="189"/>
      <c r="L37" s="204">
        <f>+J37</f>
        <v>0</v>
      </c>
      <c r="M37" s="189"/>
      <c r="N37" s="204">
        <f>+L37</f>
        <v>0</v>
      </c>
      <c r="O37" s="189"/>
      <c r="P37" s="204">
        <f>+N37</f>
        <v>0</v>
      </c>
      <c r="Q37" s="189"/>
      <c r="R37" s="204">
        <f>+P37</f>
        <v>0</v>
      </c>
      <c r="S37" s="189"/>
      <c r="T37" s="204">
        <f>+R37</f>
        <v>0</v>
      </c>
      <c r="U37" s="189"/>
      <c r="V37" s="204">
        <f>+T37</f>
        <v>0</v>
      </c>
      <c r="W37" s="189"/>
      <c r="X37" s="204">
        <f>+V37</f>
        <v>0</v>
      </c>
      <c r="Y37" s="189"/>
      <c r="Z37" s="204">
        <f>+X37</f>
        <v>0</v>
      </c>
      <c r="AA37" s="192"/>
      <c r="AB37" s="193"/>
    </row>
    <row r="38" spans="1:28">
      <c r="A38" s="188"/>
      <c r="B38" s="188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92"/>
      <c r="AB38" s="193"/>
    </row>
    <row r="39" spans="1:28" ht="15.75" thickBot="1">
      <c r="A39" s="220" t="s">
        <v>113</v>
      </c>
      <c r="B39" s="221"/>
      <c r="C39" s="197"/>
      <c r="D39" s="197"/>
      <c r="E39" s="197"/>
      <c r="F39" s="208">
        <f>F23+F26+F27+F28+F31+F33+F35+F36+F37</f>
        <v>0</v>
      </c>
      <c r="G39" s="209"/>
      <c r="H39" s="208">
        <f ca="1">H23+H26+H27+H28+H31+H33+H35+H36+H37</f>
        <v>0</v>
      </c>
      <c r="I39" s="209"/>
      <c r="J39" s="208">
        <f ca="1">J23+J26+J27+J28+J31+J33+J35+J36+J37</f>
        <v>0</v>
      </c>
      <c r="K39" s="209"/>
      <c r="L39" s="208">
        <f ca="1">L23+L26+L27+L28+L31+L33+L35+L36+L37</f>
        <v>0</v>
      </c>
      <c r="M39" s="209"/>
      <c r="N39" s="208">
        <f ca="1">N23+N26+N27+N28+N31+N33+N35+N36+N37</f>
        <v>0</v>
      </c>
      <c r="O39" s="209"/>
      <c r="P39" s="208">
        <f ca="1">P23+P26+P27+P28+P31+P33+P35+P36+P37</f>
        <v>0</v>
      </c>
      <c r="Q39" s="209"/>
      <c r="R39" s="208">
        <f ca="1">R23+R26+R27+R28+R31+R33+R35+R36+R37</f>
        <v>0</v>
      </c>
      <c r="S39" s="209"/>
      <c r="T39" s="208">
        <f ca="1">T23+T26+T27+T28+T31+T33+T35+T36+T37</f>
        <v>0</v>
      </c>
      <c r="U39" s="209"/>
      <c r="V39" s="208">
        <f ca="1">V23+V26+V27+V28+V31+V33+V35+V36+V37</f>
        <v>0</v>
      </c>
      <c r="W39" s="209"/>
      <c r="X39" s="208">
        <f ca="1">X23+X26+X27+X28+X31+X33+X35+X36+X37</f>
        <v>0</v>
      </c>
      <c r="Y39" s="209"/>
      <c r="Z39" s="208">
        <f ca="1">Z23+Z26+Z27+Z28+Z31+Z33+Z35+Z36+Z37</f>
        <v>0</v>
      </c>
      <c r="AA39" s="192"/>
      <c r="AB39" s="193"/>
    </row>
    <row r="40" spans="1:28" ht="16.5" thickTop="1" thickBot="1">
      <c r="A40" s="189"/>
      <c r="B40" s="189"/>
      <c r="C40" s="189"/>
      <c r="D40" s="189"/>
      <c r="E40" s="189"/>
      <c r="F40" s="189"/>
      <c r="G40" s="189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70"/>
      <c r="AA40" s="192"/>
      <c r="AB40" s="193"/>
    </row>
    <row r="41" spans="1:28" ht="15.75" thickBot="1">
      <c r="A41" s="304" t="s">
        <v>142</v>
      </c>
      <c r="B41" s="307"/>
      <c r="C41" s="311"/>
      <c r="D41" s="311"/>
      <c r="E41" s="311"/>
      <c r="F41" s="311"/>
      <c r="G41" s="311"/>
      <c r="H41" s="311"/>
      <c r="I41" s="311"/>
      <c r="J41" s="307"/>
      <c r="K41" s="307"/>
      <c r="L41" s="308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3"/>
    </row>
    <row r="42" spans="1:28">
      <c r="A42" s="252" t="s">
        <v>114</v>
      </c>
      <c r="B42" s="205"/>
      <c r="C42" s="205"/>
      <c r="D42" s="205"/>
      <c r="E42" s="205"/>
      <c r="F42" s="294">
        <f>'Mini-LBO'!P10</f>
        <v>0</v>
      </c>
      <c r="G42" s="224"/>
      <c r="H42" s="205"/>
      <c r="I42" s="205"/>
      <c r="J42" s="205" t="s">
        <v>30</v>
      </c>
      <c r="K42" s="205"/>
      <c r="L42" s="251">
        <f>P11</f>
        <v>0</v>
      </c>
      <c r="M42" s="189"/>
      <c r="Q42" s="189"/>
      <c r="R42" s="189"/>
      <c r="S42" s="189"/>
      <c r="T42" s="189"/>
      <c r="U42" s="189"/>
      <c r="V42" s="189"/>
      <c r="W42" s="189"/>
      <c r="X42" s="192"/>
      <c r="Y42" s="192"/>
      <c r="Z42" s="192"/>
      <c r="AA42" s="192"/>
      <c r="AB42" s="193"/>
    </row>
    <row r="43" spans="1:28">
      <c r="A43" s="252" t="s">
        <v>115</v>
      </c>
      <c r="B43" s="205"/>
      <c r="C43" s="205"/>
      <c r="D43" s="205"/>
      <c r="E43" s="205"/>
      <c r="F43" s="294">
        <f>'Mini-LBO'!H53</f>
        <v>0</v>
      </c>
      <c r="G43" s="224"/>
      <c r="H43" s="205"/>
      <c r="I43" s="205"/>
      <c r="J43" s="205" t="s">
        <v>67</v>
      </c>
      <c r="K43" s="205"/>
      <c r="L43" s="251">
        <f>P14</f>
        <v>0</v>
      </c>
      <c r="M43" s="189"/>
      <c r="Q43" s="189"/>
      <c r="R43" s="189"/>
      <c r="S43" s="189"/>
      <c r="T43" s="189"/>
      <c r="U43" s="189"/>
      <c r="V43" s="189"/>
      <c r="W43" s="189"/>
      <c r="X43" s="192"/>
      <c r="Y43" s="192"/>
      <c r="Z43" s="192"/>
      <c r="AA43" s="192"/>
      <c r="AB43" s="193"/>
    </row>
    <row r="44" spans="1:28" ht="15.75" thickBot="1">
      <c r="A44" s="295" t="s">
        <v>116</v>
      </c>
      <c r="B44" s="291"/>
      <c r="C44" s="291"/>
      <c r="D44" s="291"/>
      <c r="E44" s="291"/>
      <c r="F44" s="296">
        <f>'Mini-LBO'!AJ11</f>
        <v>0</v>
      </c>
      <c r="G44" s="232"/>
      <c r="H44" s="291"/>
      <c r="I44" s="291"/>
      <c r="J44" s="291"/>
      <c r="K44" s="291"/>
      <c r="L44" s="297"/>
      <c r="M44" s="8"/>
      <c r="N44" s="8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92"/>
      <c r="AA44" s="192"/>
      <c r="AB44" s="193"/>
    </row>
    <row r="45" spans="1:28" ht="15.75" thickBo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8"/>
      <c r="N45" s="8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92"/>
      <c r="AA45" s="192"/>
      <c r="AB45" s="193"/>
    </row>
    <row r="46" spans="1:28">
      <c r="A46" s="299" t="s">
        <v>117</v>
      </c>
      <c r="B46" s="222"/>
      <c r="C46" s="54"/>
      <c r="D46" s="54"/>
      <c r="E46" s="222"/>
      <c r="F46" s="340"/>
      <c r="G46" s="223"/>
      <c r="H46" s="11"/>
      <c r="I46" s="224"/>
      <c r="J46" s="224"/>
      <c r="K46" s="11"/>
      <c r="L46" s="11"/>
      <c r="M46" s="225"/>
      <c r="N46" s="224"/>
      <c r="O46" s="224"/>
      <c r="P46" s="205"/>
      <c r="Q46" s="224"/>
      <c r="R46" s="11"/>
      <c r="S46" s="11"/>
      <c r="T46" s="225"/>
      <c r="U46" s="225"/>
      <c r="V46" s="301"/>
      <c r="W46" s="8"/>
      <c r="X46" s="8"/>
      <c r="Y46" s="205"/>
      <c r="Z46" s="192"/>
      <c r="AA46" s="192"/>
      <c r="AB46" s="193"/>
    </row>
    <row r="47" spans="1:28" ht="15.75" thickBot="1">
      <c r="A47" s="295" t="s">
        <v>118</v>
      </c>
      <c r="B47" s="226"/>
      <c r="C47" s="13"/>
      <c r="D47" s="13"/>
      <c r="E47" s="226"/>
      <c r="F47" s="341"/>
      <c r="G47" s="227"/>
      <c r="H47" s="11"/>
      <c r="I47" s="224"/>
      <c r="J47" s="224"/>
      <c r="K47" s="11"/>
      <c r="L47" s="11"/>
      <c r="M47" s="225"/>
      <c r="N47" s="205"/>
      <c r="O47" s="224"/>
      <c r="P47" s="300"/>
      <c r="Q47" s="224"/>
      <c r="R47" s="56"/>
      <c r="S47" s="11"/>
      <c r="T47" s="225"/>
      <c r="U47" s="225"/>
      <c r="V47" s="228"/>
      <c r="W47" s="8"/>
      <c r="X47" s="8"/>
      <c r="Y47" s="205"/>
      <c r="Z47" s="192"/>
      <c r="AA47" s="192"/>
      <c r="AB47" s="193"/>
    </row>
    <row r="48" spans="1:28" ht="15.75" thickBo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225"/>
      <c r="U48" s="189"/>
      <c r="V48" s="189"/>
      <c r="W48" s="189"/>
      <c r="X48" s="189"/>
      <c r="Y48" s="189"/>
      <c r="Z48" s="192"/>
      <c r="AA48" s="192"/>
      <c r="AB48" s="193"/>
    </row>
    <row r="49" spans="1:28">
      <c r="A49" s="299" t="s">
        <v>119</v>
      </c>
      <c r="B49" s="54"/>
      <c r="C49" s="229"/>
      <c r="D49" s="54"/>
      <c r="E49" s="54"/>
      <c r="F49" s="342"/>
      <c r="G49" s="230"/>
      <c r="H49" s="189"/>
      <c r="I49" s="188"/>
      <c r="J49" s="8"/>
      <c r="K49" s="8"/>
      <c r="L49" s="8"/>
      <c r="M49" s="188"/>
      <c r="N49" s="231"/>
      <c r="O49" s="8"/>
      <c r="P49" s="188"/>
      <c r="Q49" s="189"/>
      <c r="R49" s="8"/>
      <c r="S49" s="8"/>
      <c r="T49" s="8"/>
      <c r="U49" s="8"/>
      <c r="V49" s="189"/>
      <c r="W49" s="189"/>
      <c r="X49" s="189"/>
      <c r="Y49" s="189"/>
      <c r="Z49" s="192"/>
      <c r="AA49" s="192"/>
      <c r="AB49" s="193"/>
    </row>
    <row r="50" spans="1:28" ht="15.75" thickBot="1">
      <c r="A50" s="295" t="s">
        <v>120</v>
      </c>
      <c r="B50" s="13"/>
      <c r="C50" s="232"/>
      <c r="D50" s="13"/>
      <c r="E50" s="13"/>
      <c r="F50" s="343"/>
      <c r="G50" s="233"/>
      <c r="H50" s="189"/>
      <c r="I50" s="188"/>
      <c r="J50" s="8"/>
      <c r="K50" s="8"/>
      <c r="L50" s="8"/>
      <c r="M50" s="188"/>
      <c r="N50" s="231"/>
      <c r="O50" s="8"/>
      <c r="P50" s="188"/>
      <c r="Q50" s="189"/>
      <c r="R50" s="8"/>
      <c r="S50" s="8"/>
      <c r="T50" s="8"/>
      <c r="U50" s="8"/>
      <c r="V50" s="189"/>
      <c r="W50" s="189"/>
      <c r="X50" s="189"/>
      <c r="Y50" s="189"/>
      <c r="Z50" s="192"/>
      <c r="AA50" s="192"/>
      <c r="AB50" s="193"/>
    </row>
    <row r="51" spans="1:28">
      <c r="A51" s="10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92"/>
      <c r="AA51" s="192"/>
      <c r="AB51" s="193"/>
    </row>
    <row r="52" spans="1:28">
      <c r="A52" s="234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3"/>
    </row>
    <row r="53" spans="1:28">
      <c r="A53" s="312" t="str">
        <f>A2</f>
        <v>Project ServiceCo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5"/>
      <c r="Z53" s="192"/>
      <c r="AA53" s="192"/>
      <c r="AB53" s="193"/>
    </row>
    <row r="54" spans="1:28">
      <c r="A54" s="312" t="s">
        <v>143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5"/>
      <c r="Z54" s="192"/>
      <c r="AA54" s="192"/>
      <c r="AB54" s="193"/>
    </row>
    <row r="55" spans="1:28">
      <c r="A55" s="312" t="s">
        <v>121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5"/>
      <c r="Z55" s="192"/>
      <c r="AA55" s="192"/>
      <c r="AB55" s="193"/>
    </row>
    <row r="56" spans="1:28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192"/>
      <c r="AA56" s="192"/>
      <c r="AB56" s="193"/>
    </row>
    <row r="57" spans="1:28">
      <c r="A57" s="189" t="s">
        <v>144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92"/>
      <c r="AA57" s="192"/>
      <c r="AB57" s="193"/>
    </row>
    <row r="58" spans="1:28" ht="15.75" thickBot="1">
      <c r="A58" s="188"/>
      <c r="B58" s="188"/>
      <c r="C58" s="188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92"/>
      <c r="AA58" s="192"/>
      <c r="AB58" s="193"/>
    </row>
    <row r="59" spans="1:28" ht="15.75" thickBot="1">
      <c r="A59" s="237" t="s">
        <v>122</v>
      </c>
      <c r="B59" s="237"/>
      <c r="C59" s="237"/>
      <c r="D59" s="237"/>
      <c r="E59" s="51"/>
      <c r="F59" s="51"/>
      <c r="G59" s="51"/>
      <c r="H59" s="238"/>
      <c r="I59" s="239"/>
      <c r="J59" s="239">
        <f>+F47</f>
        <v>0</v>
      </c>
      <c r="K59" s="240"/>
      <c r="L59" s="241"/>
      <c r="M59" s="237"/>
      <c r="N59" s="238"/>
      <c r="O59" s="240"/>
      <c r="P59" s="239">
        <f>IF(ISERROR(+AVERAGE(F46:F47)),0,+AVERAGE(F46:F47))</f>
        <v>0</v>
      </c>
      <c r="Q59" s="239"/>
      <c r="R59" s="241"/>
      <c r="S59" s="237"/>
      <c r="T59" s="238"/>
      <c r="U59" s="240"/>
      <c r="V59" s="239">
        <f>+F46</f>
        <v>0</v>
      </c>
      <c r="W59" s="239"/>
      <c r="X59" s="241"/>
      <c r="Y59" s="51"/>
      <c r="Z59" s="192"/>
      <c r="AA59" s="192"/>
      <c r="AB59" s="193"/>
    </row>
    <row r="60" spans="1:28">
      <c r="A60" s="237"/>
      <c r="B60" s="237"/>
      <c r="C60" s="237"/>
      <c r="D60" s="237"/>
      <c r="E60" s="51"/>
      <c r="F60" s="51"/>
      <c r="G60" s="51"/>
      <c r="H60" s="242"/>
      <c r="I60" s="243"/>
      <c r="J60" s="243"/>
      <c r="K60" s="244"/>
      <c r="L60" s="245"/>
      <c r="M60" s="237"/>
      <c r="N60" s="242"/>
      <c r="O60" s="243"/>
      <c r="P60" s="243"/>
      <c r="Q60" s="243"/>
      <c r="R60" s="245"/>
      <c r="S60" s="237"/>
      <c r="T60" s="242"/>
      <c r="U60" s="243"/>
      <c r="V60" s="243"/>
      <c r="W60" s="243"/>
      <c r="X60" s="245"/>
      <c r="Y60" s="51"/>
      <c r="Z60" s="192"/>
      <c r="AA60" s="192"/>
      <c r="AB60" s="193"/>
    </row>
    <row r="61" spans="1:28">
      <c r="A61" s="189" t="s">
        <v>123</v>
      </c>
      <c r="B61" s="237"/>
      <c r="C61" s="237"/>
      <c r="D61" s="237"/>
      <c r="E61" s="51"/>
      <c r="F61" s="51"/>
      <c r="G61" s="51"/>
      <c r="H61" s="246">
        <f>$F$50</f>
        <v>0</v>
      </c>
      <c r="I61" s="247"/>
      <c r="J61" s="247">
        <f>($F$50+$F$49)/2</f>
        <v>0</v>
      </c>
      <c r="K61" s="247"/>
      <c r="L61" s="248">
        <f>$F$49</f>
        <v>0</v>
      </c>
      <c r="M61" s="249"/>
      <c r="N61" s="246">
        <f>$F$50</f>
        <v>0</v>
      </c>
      <c r="O61" s="247"/>
      <c r="P61" s="247">
        <f>($F$50+$F$49)/2</f>
        <v>0</v>
      </c>
      <c r="Q61" s="247"/>
      <c r="R61" s="248">
        <f>$F$49</f>
        <v>0</v>
      </c>
      <c r="S61" s="249"/>
      <c r="T61" s="246">
        <f>$F$50</f>
        <v>0</v>
      </c>
      <c r="U61" s="247"/>
      <c r="V61" s="247">
        <f>($F$50+$F$49)/2</f>
        <v>0</v>
      </c>
      <c r="W61" s="247"/>
      <c r="X61" s="248">
        <f>$F$49</f>
        <v>0</v>
      </c>
      <c r="Y61" s="51"/>
      <c r="Z61" s="192"/>
      <c r="AA61" s="192"/>
      <c r="AB61" s="193"/>
    </row>
    <row r="62" spans="1:28">
      <c r="A62" s="189"/>
      <c r="B62" s="189"/>
      <c r="C62" s="189"/>
      <c r="D62" s="189"/>
      <c r="E62" s="8"/>
      <c r="F62" s="8"/>
      <c r="G62" s="8"/>
      <c r="H62" s="250"/>
      <c r="I62" s="205"/>
      <c r="J62" s="205"/>
      <c r="K62" s="205"/>
      <c r="L62" s="251"/>
      <c r="M62" s="189"/>
      <c r="N62" s="252"/>
      <c r="O62" s="205"/>
      <c r="P62" s="205"/>
      <c r="Q62" s="205"/>
      <c r="R62" s="251"/>
      <c r="S62" s="189"/>
      <c r="T62" s="252"/>
      <c r="U62" s="205"/>
      <c r="V62" s="205"/>
      <c r="W62" s="205"/>
      <c r="X62" s="251"/>
      <c r="Y62" s="8"/>
      <c r="Z62" s="192"/>
      <c r="AA62" s="192"/>
      <c r="AB62" s="193"/>
    </row>
    <row r="63" spans="1:28">
      <c r="A63" s="189" t="s">
        <v>124</v>
      </c>
      <c r="B63" s="189"/>
      <c r="C63" s="189"/>
      <c r="D63" s="189"/>
      <c r="E63" s="8"/>
      <c r="F63" s="51"/>
      <c r="G63" s="8"/>
      <c r="H63" s="253">
        <f ca="1">$H$39/(1+H61)</f>
        <v>0</v>
      </c>
      <c r="I63" s="254"/>
      <c r="J63" s="254">
        <f ca="1">$H$39/(1+J61)</f>
        <v>0</v>
      </c>
      <c r="K63" s="254"/>
      <c r="L63" s="255">
        <f ca="1">$H$39/(1+L61)</f>
        <v>0</v>
      </c>
      <c r="M63" s="254"/>
      <c r="N63" s="253">
        <f ca="1">$H$39/(1+N61)</f>
        <v>0</v>
      </c>
      <c r="O63" s="254"/>
      <c r="P63" s="254">
        <f ca="1">$H$39/(1+P61)</f>
        <v>0</v>
      </c>
      <c r="Q63" s="254"/>
      <c r="R63" s="255">
        <f ca="1">$H$39/(1+R61)</f>
        <v>0</v>
      </c>
      <c r="S63" s="254"/>
      <c r="T63" s="253">
        <f ca="1">$H$39/(1+T61)</f>
        <v>0</v>
      </c>
      <c r="U63" s="254"/>
      <c r="V63" s="254">
        <f ca="1">$H$39/(1+V61)</f>
        <v>0</v>
      </c>
      <c r="W63" s="254"/>
      <c r="X63" s="255">
        <f ca="1">$H$39/(1+X61)</f>
        <v>0</v>
      </c>
      <c r="Y63" s="8"/>
      <c r="Z63" s="192"/>
      <c r="AA63" s="192"/>
      <c r="AB63" s="193"/>
    </row>
    <row r="64" spans="1:28">
      <c r="A64" s="189" t="str">
        <f>"PV of Cash Flows Through Year "&amp;TEXT(COUNT($H$7:$P$7),0)&amp;""</f>
        <v>PV of Cash Flows Through Year 5</v>
      </c>
      <c r="B64" s="189"/>
      <c r="C64" s="189"/>
      <c r="D64" s="189"/>
      <c r="E64" s="8"/>
      <c r="F64" s="256"/>
      <c r="G64" s="8"/>
      <c r="H64" s="252">
        <f ca="1">(NPV(H61,$J$39:$P$39))/(1+H61)</f>
        <v>0</v>
      </c>
      <c r="I64" s="205"/>
      <c r="J64" s="205">
        <f ca="1">(NPV(J61,$J$39:$P$39))/(1+J61)</f>
        <v>0</v>
      </c>
      <c r="K64" s="205"/>
      <c r="L64" s="251">
        <f ca="1">(NPV(L61,$J$39:$P$39))/(1+L61)</f>
        <v>0</v>
      </c>
      <c r="M64" s="205"/>
      <c r="N64" s="252">
        <f ca="1">(NPV(N61,$J$39:$P$39))/(1+N61)</f>
        <v>0</v>
      </c>
      <c r="O64" s="205"/>
      <c r="P64" s="205">
        <f ca="1">(NPV(P61,$J$39:$P$39))/(1+P61)</f>
        <v>0</v>
      </c>
      <c r="Q64" s="205"/>
      <c r="R64" s="251">
        <f ca="1">(NPV(R61,$J$39:$P$39))/(1+R61)</f>
        <v>0</v>
      </c>
      <c r="S64" s="205"/>
      <c r="T64" s="252">
        <f ca="1">(NPV(T61,$J$39:$P$39))/(1+T61)</f>
        <v>0</v>
      </c>
      <c r="U64" s="205"/>
      <c r="V64" s="205">
        <f ca="1">(NPV(V61,$J$39:$P$39))/(1+V61)</f>
        <v>0</v>
      </c>
      <c r="W64" s="205"/>
      <c r="X64" s="251">
        <f ca="1">(NPV(X61,$J$39:$P$39))/(1+X61)</f>
        <v>0</v>
      </c>
      <c r="Y64" s="8"/>
      <c r="Z64" s="192"/>
      <c r="AA64" s="192"/>
      <c r="AB64" s="193"/>
    </row>
    <row r="65" spans="1:28">
      <c r="A65" s="189"/>
      <c r="B65" s="189" t="s">
        <v>125</v>
      </c>
      <c r="C65" s="189"/>
      <c r="D65" s="189"/>
      <c r="E65" s="8"/>
      <c r="F65" s="8"/>
      <c r="G65" s="8"/>
      <c r="H65" s="252">
        <f>$J$59*$L$42</f>
        <v>0</v>
      </c>
      <c r="I65" s="205"/>
      <c r="J65" s="205">
        <f>$J$59*$L$42</f>
        <v>0</v>
      </c>
      <c r="K65" s="205"/>
      <c r="L65" s="251">
        <f>$J$59*$L$42</f>
        <v>0</v>
      </c>
      <c r="M65" s="205"/>
      <c r="N65" s="252">
        <f>$P$59*$L$42</f>
        <v>0</v>
      </c>
      <c r="O65" s="205"/>
      <c r="P65" s="205">
        <f>$P$59*$L$42</f>
        <v>0</v>
      </c>
      <c r="Q65" s="205"/>
      <c r="R65" s="251">
        <f>$P$59*$L$42</f>
        <v>0</v>
      </c>
      <c r="S65" s="205"/>
      <c r="T65" s="252">
        <f>$V$59*$L$42</f>
        <v>0</v>
      </c>
      <c r="U65" s="205"/>
      <c r="V65" s="205">
        <f>$V$59*$L$42</f>
        <v>0</v>
      </c>
      <c r="W65" s="205"/>
      <c r="X65" s="251">
        <f>$V$59*$L$42</f>
        <v>0</v>
      </c>
      <c r="Y65" s="8"/>
      <c r="Z65" s="192"/>
      <c r="AA65" s="192"/>
      <c r="AB65" s="193"/>
    </row>
    <row r="66" spans="1:28">
      <c r="A66" s="189"/>
      <c r="B66" s="189" t="s">
        <v>126</v>
      </c>
      <c r="C66" s="189"/>
      <c r="D66" s="189"/>
      <c r="E66" s="8"/>
      <c r="F66" s="8"/>
      <c r="G66" s="8"/>
      <c r="H66" s="257">
        <f>IF(ISERROR(H65/$L$43),0,H65/$L$43)</f>
        <v>0</v>
      </c>
      <c r="I66" s="12"/>
      <c r="J66" s="258">
        <f>IF(ISERROR(J65/$L$43),0,J65/$L$43)</f>
        <v>0</v>
      </c>
      <c r="K66" s="12"/>
      <c r="L66" s="259">
        <f>IF(ISERROR(L65/$L$43),0,L65/$L$43)</f>
        <v>0</v>
      </c>
      <c r="M66" s="12"/>
      <c r="N66" s="257">
        <f>IF(ISERROR(N65/$L$43),0,N65/$L$43)</f>
        <v>0</v>
      </c>
      <c r="O66" s="12"/>
      <c r="P66" s="258">
        <f>IF(ISERROR(P65/$L$43),0,P65/$L$43)</f>
        <v>0</v>
      </c>
      <c r="Q66" s="12"/>
      <c r="R66" s="259">
        <f>IF(ISERROR(R65/$L$43),0,R65/$L$43)</f>
        <v>0</v>
      </c>
      <c r="S66" s="12"/>
      <c r="T66" s="257">
        <f>IF(ISERROR(T65/$L$43),0,T65/$L$43)</f>
        <v>0</v>
      </c>
      <c r="U66" s="12"/>
      <c r="V66" s="258">
        <f>IF(ISERROR(V65/$L$43),0,V65/$L$43)</f>
        <v>0</v>
      </c>
      <c r="W66" s="12"/>
      <c r="X66" s="259">
        <f>IF(ISERROR(X65/$L$43),0,X65/$L$43)</f>
        <v>0</v>
      </c>
      <c r="Y66" s="11"/>
      <c r="Z66" s="192"/>
      <c r="AA66" s="192"/>
      <c r="AB66" s="193"/>
    </row>
    <row r="67" spans="1:28">
      <c r="A67" s="189"/>
      <c r="B67" s="189" t="s">
        <v>127</v>
      </c>
      <c r="C67" s="189"/>
      <c r="D67" s="189"/>
      <c r="E67" s="8"/>
      <c r="F67" s="8"/>
      <c r="G67" s="8"/>
      <c r="H67" s="260">
        <f ca="1">IF(ISERROR(((H65*H61)-($P$39*(1+H61)^0.5))/(H65+($P$39*(1+H61)^0.5))),0,((H65*H61)-($P$39*(1+H61)^0.5))/(H65+($P$39*(1+H61)^0.5)))</f>
        <v>0</v>
      </c>
      <c r="I67" s="207"/>
      <c r="J67" s="207">
        <f ca="1">IF(ISERROR(((J65*J61)-($P$39*(1+J61)^0.5))/(J65+($P$39*(1+J61)^0.5))),0,((J65*J61)-($P$39*(1+J61)^0.5))/(J65+($P$39*(1+J61)^0.5)))</f>
        <v>0</v>
      </c>
      <c r="K67" s="207"/>
      <c r="L67" s="261">
        <f ca="1">IF(ISERROR(((L65*L61)-($P$39*(1+L61)^0.5))/(L65+($P$39*(1+L61)^0.5))),0,((L65*L61)-($P$39*(1+L61)^0.5))/(L65+($P$39*(1+L61)^0.5)))</f>
        <v>0</v>
      </c>
      <c r="M67" s="262"/>
      <c r="N67" s="260">
        <f ca="1">IF(ISERROR(((N65*N61)-($P$39*(1+N61)^0.5))/(N65+($P$39*(1+N61)^0.5))),0,((N65*N61)-($P$39*(1+N61)^0.5))/(N65+($P$39*(1+N61)^0.5)))</f>
        <v>0</v>
      </c>
      <c r="O67" s="207"/>
      <c r="P67" s="207">
        <f ca="1">IF(ISERROR(((P65*P61)-($P$39*(1+P61)^0.5))/(P65+($P$39*(1+P61)^0.5))),0,((P65*P61)-($P$39*(1+P61)^0.5))/(P65+($P$39*(1+P61)^0.5)))</f>
        <v>0</v>
      </c>
      <c r="Q67" s="207"/>
      <c r="R67" s="261">
        <f ca="1">IF(ISERROR(((R65*R61)-($P$39*(1+R61)^0.5))/(R65+($P$39*(1+R61)^0.5))),0,((R65*R61)-($P$39*(1+R61)^0.5))/(R65+($P$39*(1+R61)^0.5)))</f>
        <v>0</v>
      </c>
      <c r="S67" s="262"/>
      <c r="T67" s="260">
        <f ca="1">IF(ISERROR(((T65*T61)-($P$39*(1+T61)^0.5))/(T65+($P$39*(1+T61)^0.5))),0,((T65*T61)-($P$39*(1+T61)^0.5))/(T65+($P$39*(1+T61)^0.5)))</f>
        <v>0</v>
      </c>
      <c r="U67" s="207"/>
      <c r="V67" s="207">
        <f ca="1">IF(ISERROR(((V65*V61)-($P$39*(1+V61)^0.5))/(V65+($P$39*(1+V61)^0.5))),0,((V65*V61)-($P$39*(1+V61)^0.5))/(V65+($P$39*(1+V61)^0.5)))</f>
        <v>0</v>
      </c>
      <c r="W67" s="207"/>
      <c r="X67" s="261">
        <f ca="1">IF(ISERROR(((X65*X61)-($P$39*(1+X61)^0.5))/(X65+($P$39*(1+X61)^0.5))),0,((X65*X61)-($P$39*(1+X61)^0.5))/(X65+($P$39*(1+X61)^0.5)))</f>
        <v>0</v>
      </c>
      <c r="Y67" s="263"/>
      <c r="Z67" s="192"/>
      <c r="AA67" s="192"/>
      <c r="AB67" s="193"/>
    </row>
    <row r="68" spans="1:28">
      <c r="A68" s="189" t="s">
        <v>128</v>
      </c>
      <c r="B68" s="189"/>
      <c r="C68" s="189"/>
      <c r="D68" s="189"/>
      <c r="E68" s="8"/>
      <c r="F68" s="8"/>
      <c r="G68" s="8"/>
      <c r="H68" s="264">
        <f>(H65/(1+H61)^5)</f>
        <v>0</v>
      </c>
      <c r="I68" s="205"/>
      <c r="J68" s="204">
        <f>(J65/(1+J61)^5)</f>
        <v>0</v>
      </c>
      <c r="K68" s="205"/>
      <c r="L68" s="265">
        <f>(L65/(1+L61)^5)</f>
        <v>0</v>
      </c>
      <c r="M68" s="205"/>
      <c r="N68" s="264">
        <f>(N65/(1+N61)^5)</f>
        <v>0</v>
      </c>
      <c r="O68" s="205"/>
      <c r="P68" s="204">
        <f>(P65/(1+P61)^5)</f>
        <v>0</v>
      </c>
      <c r="Q68" s="205"/>
      <c r="R68" s="265">
        <f>(R65/(1+R61)^5)</f>
        <v>0</v>
      </c>
      <c r="S68" s="205"/>
      <c r="T68" s="264">
        <f>(T65/(1+T61)^5)</f>
        <v>0</v>
      </c>
      <c r="U68" s="205"/>
      <c r="V68" s="204">
        <f>(V65/(1+V61)^5)</f>
        <v>0</v>
      </c>
      <c r="W68" s="205"/>
      <c r="X68" s="265">
        <f>(X65/(1+X61)^5)</f>
        <v>0</v>
      </c>
      <c r="Y68" s="8"/>
      <c r="Z68" s="192"/>
      <c r="AA68" s="192"/>
      <c r="AB68" s="193"/>
    </row>
    <row r="69" spans="1:28">
      <c r="A69" s="189"/>
      <c r="B69" s="189"/>
      <c r="C69" s="189"/>
      <c r="D69" s="189"/>
      <c r="E69" s="8"/>
      <c r="F69" s="8"/>
      <c r="G69" s="8"/>
      <c r="H69" s="252"/>
      <c r="I69" s="205"/>
      <c r="J69" s="205"/>
      <c r="K69" s="205"/>
      <c r="L69" s="251"/>
      <c r="M69" s="189"/>
      <c r="N69" s="252"/>
      <c r="O69" s="205"/>
      <c r="P69" s="205"/>
      <c r="Q69" s="205"/>
      <c r="R69" s="251"/>
      <c r="S69" s="189"/>
      <c r="T69" s="252"/>
      <c r="U69" s="205"/>
      <c r="V69" s="205"/>
      <c r="W69" s="205"/>
      <c r="X69" s="251"/>
      <c r="Y69" s="8"/>
      <c r="Z69" s="192"/>
      <c r="AA69" s="192"/>
      <c r="AB69" s="193"/>
    </row>
    <row r="70" spans="1:28">
      <c r="A70" s="189" t="s">
        <v>129</v>
      </c>
      <c r="B70" s="189"/>
      <c r="C70" s="189"/>
      <c r="D70" s="189"/>
      <c r="E70" s="8"/>
      <c r="F70" s="8"/>
      <c r="G70" s="8"/>
      <c r="H70" s="252">
        <f ca="1">H63+H64+H68</f>
        <v>0</v>
      </c>
      <c r="I70" s="205"/>
      <c r="J70" s="205">
        <f ca="1">J63+J64+J68</f>
        <v>0</v>
      </c>
      <c r="K70" s="205"/>
      <c r="L70" s="251">
        <f ca="1">L63+L64+L68</f>
        <v>0</v>
      </c>
      <c r="M70" s="189"/>
      <c r="N70" s="252">
        <f ca="1">N63+N64+N68</f>
        <v>0</v>
      </c>
      <c r="O70" s="205"/>
      <c r="P70" s="205">
        <f ca="1">P63+P64+P68</f>
        <v>0</v>
      </c>
      <c r="Q70" s="205"/>
      <c r="R70" s="251">
        <f ca="1">R63+R64+R68</f>
        <v>0</v>
      </c>
      <c r="S70" s="189"/>
      <c r="T70" s="252">
        <f ca="1">T63+T64+T68</f>
        <v>0</v>
      </c>
      <c r="U70" s="205"/>
      <c r="V70" s="205">
        <f ca="1">V63+V64+V68</f>
        <v>0</v>
      </c>
      <c r="W70" s="205"/>
      <c r="X70" s="251">
        <f ca="1">X63+X64+X68</f>
        <v>0</v>
      </c>
      <c r="Y70" s="14"/>
      <c r="Z70" s="192"/>
      <c r="AA70" s="192"/>
      <c r="AB70" s="193"/>
    </row>
    <row r="71" spans="1:28">
      <c r="A71" s="189"/>
      <c r="B71" s="189"/>
      <c r="C71" s="189"/>
      <c r="D71" s="189"/>
      <c r="E71" s="8"/>
      <c r="F71" s="8"/>
      <c r="G71" s="8"/>
      <c r="H71" s="252"/>
      <c r="I71" s="205"/>
      <c r="J71" s="205"/>
      <c r="K71" s="205"/>
      <c r="L71" s="251"/>
      <c r="M71" s="189"/>
      <c r="N71" s="252"/>
      <c r="O71" s="205"/>
      <c r="P71" s="205"/>
      <c r="Q71" s="205"/>
      <c r="R71" s="251"/>
      <c r="S71" s="189"/>
      <c r="T71" s="252"/>
      <c r="U71" s="205"/>
      <c r="V71" s="205"/>
      <c r="W71" s="205"/>
      <c r="X71" s="251"/>
      <c r="Y71" s="8"/>
      <c r="Z71" s="192"/>
      <c r="AA71" s="192"/>
      <c r="AB71" s="193"/>
    </row>
    <row r="72" spans="1:28">
      <c r="A72" s="189" t="s">
        <v>130</v>
      </c>
      <c r="B72" s="189"/>
      <c r="C72" s="189"/>
      <c r="D72" s="189"/>
      <c r="E72" s="8"/>
      <c r="F72" s="8"/>
      <c r="G72" s="8"/>
      <c r="H72" s="252">
        <f>$F$42</f>
        <v>0</v>
      </c>
      <c r="I72" s="205"/>
      <c r="J72" s="205">
        <f>$F$42</f>
        <v>0</v>
      </c>
      <c r="K72" s="205"/>
      <c r="L72" s="251">
        <f>$F$42</f>
        <v>0</v>
      </c>
      <c r="M72" s="205"/>
      <c r="N72" s="252">
        <f>$F$42</f>
        <v>0</v>
      </c>
      <c r="O72" s="205"/>
      <c r="P72" s="205">
        <f>$F$42</f>
        <v>0</v>
      </c>
      <c r="Q72" s="205"/>
      <c r="R72" s="251">
        <f>$F$42</f>
        <v>0</v>
      </c>
      <c r="S72" s="205"/>
      <c r="T72" s="252">
        <f>$F$42</f>
        <v>0</v>
      </c>
      <c r="U72" s="205"/>
      <c r="V72" s="205">
        <f>$F$42</f>
        <v>0</v>
      </c>
      <c r="W72" s="205"/>
      <c r="X72" s="251">
        <f>$F$42</f>
        <v>0</v>
      </c>
      <c r="Y72" s="8"/>
      <c r="Z72" s="192"/>
      <c r="AA72" s="192"/>
      <c r="AB72" s="193"/>
    </row>
    <row r="73" spans="1:28">
      <c r="A73" s="189" t="s">
        <v>131</v>
      </c>
      <c r="B73" s="189"/>
      <c r="C73" s="189"/>
      <c r="D73" s="189"/>
      <c r="E73" s="8"/>
      <c r="F73" s="8"/>
      <c r="G73" s="8"/>
      <c r="H73" s="264">
        <f>$F$43</f>
        <v>0</v>
      </c>
      <c r="I73" s="205"/>
      <c r="J73" s="204">
        <f>$F$43</f>
        <v>0</v>
      </c>
      <c r="K73" s="205"/>
      <c r="L73" s="265">
        <f>$F$43</f>
        <v>0</v>
      </c>
      <c r="M73" s="205"/>
      <c r="N73" s="264">
        <f>$F$43</f>
        <v>0</v>
      </c>
      <c r="O73" s="205"/>
      <c r="P73" s="204">
        <f>$F$43</f>
        <v>0</v>
      </c>
      <c r="Q73" s="205"/>
      <c r="R73" s="265">
        <f>$F$43</f>
        <v>0</v>
      </c>
      <c r="S73" s="205"/>
      <c r="T73" s="264">
        <f>$F$43</f>
        <v>0</v>
      </c>
      <c r="U73" s="205"/>
      <c r="V73" s="204">
        <f>$F$43</f>
        <v>0</v>
      </c>
      <c r="W73" s="205"/>
      <c r="X73" s="265">
        <f>$F$43</f>
        <v>0</v>
      </c>
      <c r="Y73" s="8"/>
      <c r="Z73" s="192"/>
      <c r="AA73" s="192"/>
      <c r="AB73" s="193"/>
    </row>
    <row r="74" spans="1:28">
      <c r="A74" s="189"/>
      <c r="B74" s="189"/>
      <c r="C74" s="189"/>
      <c r="D74" s="189"/>
      <c r="E74" s="8"/>
      <c r="F74" s="8"/>
      <c r="G74" s="8"/>
      <c r="H74" s="252"/>
      <c r="I74" s="205"/>
      <c r="J74" s="205"/>
      <c r="K74" s="205"/>
      <c r="L74" s="251"/>
      <c r="M74" s="189"/>
      <c r="N74" s="252"/>
      <c r="O74" s="205"/>
      <c r="P74" s="205"/>
      <c r="Q74" s="205"/>
      <c r="R74" s="251"/>
      <c r="S74" s="189"/>
      <c r="T74" s="252"/>
      <c r="U74" s="205"/>
      <c r="V74" s="205"/>
      <c r="W74" s="205"/>
      <c r="X74" s="251"/>
      <c r="Y74" s="8"/>
      <c r="Z74" s="192"/>
      <c r="AA74" s="192"/>
      <c r="AB74" s="193"/>
    </row>
    <row r="75" spans="1:28">
      <c r="A75" s="237" t="s">
        <v>132</v>
      </c>
      <c r="B75" s="237"/>
      <c r="C75" s="237"/>
      <c r="D75" s="237"/>
      <c r="E75" s="51"/>
      <c r="F75" s="51"/>
      <c r="G75" s="51"/>
      <c r="H75" s="266">
        <f ca="1">H70-H72+H73</f>
        <v>0</v>
      </c>
      <c r="I75" s="209"/>
      <c r="J75" s="209">
        <f ca="1">J70-J72+J73</f>
        <v>0</v>
      </c>
      <c r="K75" s="209"/>
      <c r="L75" s="267">
        <f ca="1">L70-L72+L73</f>
        <v>0</v>
      </c>
      <c r="M75" s="209"/>
      <c r="N75" s="266">
        <f ca="1">N70-N72+N73</f>
        <v>0</v>
      </c>
      <c r="O75" s="209"/>
      <c r="P75" s="209">
        <f ca="1">P70-P72+P73</f>
        <v>0</v>
      </c>
      <c r="Q75" s="209"/>
      <c r="R75" s="267">
        <f ca="1">R70-R72+R73</f>
        <v>0</v>
      </c>
      <c r="S75" s="209"/>
      <c r="T75" s="266">
        <f ca="1">T70-T72+T73</f>
        <v>0</v>
      </c>
      <c r="U75" s="209"/>
      <c r="V75" s="209">
        <f ca="1">V70-V72+V73</f>
        <v>0</v>
      </c>
      <c r="W75" s="209"/>
      <c r="X75" s="267">
        <f ca="1">X70-X72+X73</f>
        <v>0</v>
      </c>
      <c r="Y75" s="51"/>
      <c r="Z75" s="192"/>
      <c r="AA75" s="192"/>
      <c r="AB75" s="193"/>
    </row>
    <row r="76" spans="1:28">
      <c r="A76" s="189"/>
      <c r="B76" s="189"/>
      <c r="C76" s="189"/>
      <c r="D76" s="189"/>
      <c r="E76" s="8"/>
      <c r="F76" s="8"/>
      <c r="G76" s="8"/>
      <c r="H76" s="252"/>
      <c r="I76" s="205"/>
      <c r="J76" s="205"/>
      <c r="K76" s="205"/>
      <c r="L76" s="251"/>
      <c r="M76" s="189"/>
      <c r="N76" s="252"/>
      <c r="O76" s="205"/>
      <c r="P76" s="205"/>
      <c r="Q76" s="205"/>
      <c r="R76" s="251"/>
      <c r="S76" s="189"/>
      <c r="T76" s="252"/>
      <c r="U76" s="205"/>
      <c r="V76" s="205"/>
      <c r="W76" s="205"/>
      <c r="X76" s="251"/>
      <c r="Y76" s="8"/>
      <c r="Z76" s="192"/>
      <c r="AA76" s="192"/>
      <c r="AB76" s="193"/>
    </row>
    <row r="77" spans="1:28">
      <c r="A77" s="237" t="s">
        <v>133</v>
      </c>
      <c r="B77" s="237"/>
      <c r="C77" s="237"/>
      <c r="D77" s="237"/>
      <c r="E77" s="51"/>
      <c r="F77" s="51"/>
      <c r="G77" s="51"/>
      <c r="H77" s="268" t="str">
        <f>IF($F$44=0,"NM",H75/$F$44)</f>
        <v>NM</v>
      </c>
      <c r="I77" s="269"/>
      <c r="J77" s="269" t="str">
        <f>IF($F$44=0,"NM",J75/$F$44)</f>
        <v>NM</v>
      </c>
      <c r="K77" s="269"/>
      <c r="L77" s="270" t="str">
        <f>IF($F$44=0,"NM",L75/$F$44)</f>
        <v>NM</v>
      </c>
      <c r="M77" s="269"/>
      <c r="N77" s="268" t="str">
        <f>IF($F$44=0,"NM",N75/$F$44)</f>
        <v>NM</v>
      </c>
      <c r="O77" s="269"/>
      <c r="P77" s="269" t="str">
        <f>IF($F$44=0,"NM",P75/$F$44)</f>
        <v>NM</v>
      </c>
      <c r="Q77" s="269"/>
      <c r="R77" s="270" t="str">
        <f>IF($F$44=0,"NM",R75/$F$44)</f>
        <v>NM</v>
      </c>
      <c r="S77" s="269"/>
      <c r="T77" s="268" t="str">
        <f>IF($F$44=0,"NM",T75/$F$44)</f>
        <v>NM</v>
      </c>
      <c r="U77" s="269"/>
      <c r="V77" s="269" t="str">
        <f>IF($F$44=0,"NM",V75/$F$44)</f>
        <v>NM</v>
      </c>
      <c r="W77" s="269"/>
      <c r="X77" s="270" t="str">
        <f>IF($F$44=0,"NM",X75/$F$44)</f>
        <v>NM</v>
      </c>
      <c r="Y77" s="8"/>
      <c r="Z77" s="192"/>
      <c r="AA77" s="192"/>
      <c r="AB77" s="193"/>
    </row>
    <row r="78" spans="1:28">
      <c r="A78" s="189"/>
      <c r="B78" s="189"/>
      <c r="C78" s="189"/>
      <c r="D78" s="189"/>
      <c r="E78" s="8"/>
      <c r="F78" s="8"/>
      <c r="G78" s="8"/>
      <c r="H78" s="252"/>
      <c r="I78" s="205"/>
      <c r="J78" s="205"/>
      <c r="K78" s="205"/>
      <c r="L78" s="251"/>
      <c r="M78" s="189"/>
      <c r="N78" s="252"/>
      <c r="O78" s="205"/>
      <c r="P78" s="205"/>
      <c r="Q78" s="205"/>
      <c r="R78" s="251"/>
      <c r="S78" s="189"/>
      <c r="T78" s="252"/>
      <c r="U78" s="205"/>
      <c r="V78" s="205"/>
      <c r="W78" s="205"/>
      <c r="X78" s="251"/>
      <c r="Y78" s="8"/>
      <c r="Z78" s="192"/>
      <c r="AA78" s="192"/>
      <c r="AB78" s="193"/>
    </row>
    <row r="79" spans="1:28">
      <c r="A79" s="199" t="s">
        <v>134</v>
      </c>
      <c r="B79" s="199"/>
      <c r="C79" s="199"/>
      <c r="D79" s="199"/>
      <c r="E79" s="10"/>
      <c r="F79" s="10"/>
      <c r="G79" s="10"/>
      <c r="H79" s="260">
        <f ca="1">IF(ISERROR(H68/H70),0,H68/H70)</f>
        <v>0</v>
      </c>
      <c r="I79" s="207"/>
      <c r="J79" s="207">
        <f ca="1">IF(ISERROR(J68/J70),0,J68/J70)</f>
        <v>0</v>
      </c>
      <c r="K79" s="207"/>
      <c r="L79" s="261">
        <f ca="1">IF(ISERROR(L68/L70),0,L68/L70)</f>
        <v>0</v>
      </c>
      <c r="M79" s="214"/>
      <c r="N79" s="260">
        <f ca="1">IF(ISERROR(N68/N70),0,N68/N70)</f>
        <v>0</v>
      </c>
      <c r="O79" s="207"/>
      <c r="P79" s="207">
        <f ca="1">IF(ISERROR(P68/P70),0,P68/P70)</f>
        <v>0</v>
      </c>
      <c r="Q79" s="207"/>
      <c r="R79" s="261">
        <f ca="1">IF(ISERROR(R68/R70),0,R68/R70)</f>
        <v>0</v>
      </c>
      <c r="S79" s="214"/>
      <c r="T79" s="260">
        <f ca="1">IF(ISERROR(T68/T70),0,T68/T70)</f>
        <v>0</v>
      </c>
      <c r="U79" s="207"/>
      <c r="V79" s="207">
        <f ca="1">IF(ISERROR(V68/V70),0,V68/V70)</f>
        <v>0</v>
      </c>
      <c r="W79" s="207"/>
      <c r="X79" s="261">
        <f ca="1">IF(ISERROR(X68/X70),0,X68/X70)</f>
        <v>0</v>
      </c>
      <c r="Y79" s="271"/>
      <c r="Z79" s="192"/>
      <c r="AA79" s="192"/>
      <c r="AB79" s="193"/>
    </row>
    <row r="80" spans="1:28" ht="15.75" thickBot="1">
      <c r="A80" s="199" t="s">
        <v>135</v>
      </c>
      <c r="B80" s="199"/>
      <c r="C80" s="199"/>
      <c r="D80" s="199"/>
      <c r="E80" s="10"/>
      <c r="F80" s="10"/>
      <c r="G80" s="10"/>
      <c r="H80" s="272">
        <f ca="1">1-H79</f>
        <v>1</v>
      </c>
      <c r="I80" s="273"/>
      <c r="J80" s="273">
        <f ca="1">1-J79</f>
        <v>1</v>
      </c>
      <c r="K80" s="273"/>
      <c r="L80" s="274">
        <f ca="1">1-L79</f>
        <v>1</v>
      </c>
      <c r="M80" s="214"/>
      <c r="N80" s="272">
        <f ca="1">1-N79</f>
        <v>1</v>
      </c>
      <c r="O80" s="273"/>
      <c r="P80" s="273">
        <f ca="1">1-P79</f>
        <v>1</v>
      </c>
      <c r="Q80" s="273"/>
      <c r="R80" s="274">
        <f ca="1">1-R79</f>
        <v>1</v>
      </c>
      <c r="S80" s="214"/>
      <c r="T80" s="272">
        <f ca="1">1-T79</f>
        <v>1</v>
      </c>
      <c r="U80" s="273"/>
      <c r="V80" s="273">
        <f ca="1">1-V79</f>
        <v>1</v>
      </c>
      <c r="W80" s="273"/>
      <c r="X80" s="274">
        <f ca="1">1-X79</f>
        <v>1</v>
      </c>
      <c r="Y80" s="271"/>
      <c r="Z80" s="192"/>
      <c r="AA80" s="192"/>
      <c r="AB80" s="193"/>
    </row>
    <row r="81" spans="1:28" ht="15.75" thickBot="1">
      <c r="A81" s="189"/>
      <c r="B81" s="189"/>
      <c r="C81" s="189"/>
      <c r="D81" s="189"/>
      <c r="E81" s="8"/>
      <c r="F81" s="8"/>
      <c r="G81" s="8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8"/>
      <c r="Z81" s="192"/>
      <c r="AA81" s="192"/>
      <c r="AB81" s="193"/>
    </row>
    <row r="82" spans="1:28" ht="15.75" thickBot="1">
      <c r="A82" s="189"/>
      <c r="B82" s="189"/>
      <c r="C82" s="189"/>
      <c r="D82" s="189"/>
      <c r="E82" s="8"/>
      <c r="F82" s="8"/>
      <c r="G82" s="8"/>
      <c r="H82" s="189"/>
      <c r="I82" s="313" t="s">
        <v>140</v>
      </c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4"/>
      <c r="U82" s="189"/>
      <c r="V82" s="189"/>
      <c r="W82" s="189"/>
      <c r="X82" s="189"/>
      <c r="Y82" s="8"/>
      <c r="Z82" s="192"/>
      <c r="AA82" s="192"/>
      <c r="AB82" s="193"/>
    </row>
    <row r="83" spans="1:28">
      <c r="A83" s="189"/>
      <c r="B83" s="189"/>
      <c r="C83" s="189"/>
      <c r="D83" s="189"/>
      <c r="E83" s="8"/>
      <c r="F83" s="8"/>
      <c r="G83" s="8"/>
      <c r="H83" s="189"/>
      <c r="I83" s="275" t="s">
        <v>132</v>
      </c>
      <c r="J83" s="11"/>
      <c r="K83" s="276"/>
      <c r="L83" s="276"/>
      <c r="M83" s="244"/>
      <c r="P83" s="277">
        <f ca="1">J75</f>
        <v>0</v>
      </c>
      <c r="Q83" s="209"/>
      <c r="R83" s="278" t="s">
        <v>141</v>
      </c>
      <c r="S83" s="279"/>
      <c r="T83" s="267">
        <f ca="1">V75</f>
        <v>0</v>
      </c>
      <c r="U83" s="237"/>
      <c r="V83" s="189"/>
      <c r="W83" s="189"/>
      <c r="X83" s="189"/>
      <c r="Y83" s="8"/>
      <c r="Z83" s="192"/>
      <c r="AA83" s="192"/>
      <c r="AB83" s="193"/>
    </row>
    <row r="84" spans="1:28">
      <c r="A84" s="189"/>
      <c r="B84" s="189"/>
      <c r="C84" s="189"/>
      <c r="D84" s="189"/>
      <c r="E84" s="8"/>
      <c r="F84" s="8"/>
      <c r="G84" s="8"/>
      <c r="H84" s="189"/>
      <c r="I84" s="275" t="s">
        <v>133</v>
      </c>
      <c r="J84" s="11"/>
      <c r="K84" s="276"/>
      <c r="L84" s="276"/>
      <c r="M84" s="244"/>
      <c r="P84" s="269" t="str">
        <f>J77</f>
        <v>NM</v>
      </c>
      <c r="Q84" s="269"/>
      <c r="R84" s="280" t="s">
        <v>141</v>
      </c>
      <c r="S84" s="281"/>
      <c r="T84" s="270" t="str">
        <f>V77</f>
        <v>NM</v>
      </c>
      <c r="U84" s="237"/>
      <c r="V84" s="189"/>
      <c r="W84" s="189"/>
      <c r="X84" s="189"/>
      <c r="Y84" s="8"/>
      <c r="Z84" s="192"/>
      <c r="AA84" s="192"/>
      <c r="AB84" s="193"/>
    </row>
    <row r="85" spans="1:28" ht="15.75" thickBot="1">
      <c r="A85" s="189"/>
      <c r="B85" s="189"/>
      <c r="C85" s="189"/>
      <c r="D85" s="189"/>
      <c r="E85" s="8"/>
      <c r="F85" s="8"/>
      <c r="G85" s="8"/>
      <c r="H85" s="189"/>
      <c r="I85" s="282"/>
      <c r="J85" s="283" t="s">
        <v>145</v>
      </c>
      <c r="K85" s="284"/>
      <c r="L85" s="284"/>
      <c r="M85" s="285"/>
      <c r="N85" s="285"/>
      <c r="O85" s="285"/>
      <c r="P85" s="286">
        <f>IF(ISERROR(+P84/'Mini-LBO'!AJ12-1),0,+P84/'Mini-LBO'!AJ12-1)</f>
        <v>0</v>
      </c>
      <c r="Q85" s="286"/>
      <c r="R85" s="298" t="s">
        <v>141</v>
      </c>
      <c r="S85" s="288"/>
      <c r="T85" s="289">
        <f>IF(ISERROR(+T84/'Mini-LBO'!AJ12-1),0,+T84/'Mini-LBO'!AJ12-1)</f>
        <v>0</v>
      </c>
      <c r="U85" s="249"/>
      <c r="V85" s="199"/>
      <c r="W85" s="199"/>
      <c r="X85" s="199"/>
      <c r="Y85" s="10"/>
      <c r="Z85" s="290"/>
      <c r="AA85" s="290"/>
      <c r="AB85" s="193"/>
    </row>
    <row r="86" spans="1:28" ht="15.75" thickBot="1">
      <c r="A86" s="291"/>
      <c r="B86" s="291"/>
      <c r="C86" s="291"/>
      <c r="D86" s="291"/>
      <c r="E86" s="13"/>
      <c r="F86" s="13"/>
      <c r="G86" s="13"/>
      <c r="H86" s="291"/>
      <c r="I86" s="292"/>
      <c r="J86" s="283"/>
      <c r="K86" s="284"/>
      <c r="L86" s="284"/>
      <c r="M86" s="285"/>
      <c r="N86" s="286"/>
      <c r="O86" s="286"/>
      <c r="P86" s="287"/>
      <c r="Q86" s="288"/>
      <c r="R86" s="286"/>
      <c r="S86" s="285"/>
      <c r="T86" s="285"/>
      <c r="U86" s="285"/>
      <c r="V86" s="293"/>
      <c r="W86" s="293"/>
      <c r="X86" s="293"/>
      <c r="Y86" s="12"/>
      <c r="Z86" s="290"/>
      <c r="AA86" s="290"/>
      <c r="AB86" s="1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and Notes</vt:lpstr>
      <vt:lpstr>Mini-LBO</vt:lpstr>
      <vt:lpstr>5-Yr DCF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Xiaowei</dc:creator>
  <cp:lastModifiedBy>Xiaowei</cp:lastModifiedBy>
  <dcterms:created xsi:type="dcterms:W3CDTF">2009-10-05T23:48:21Z</dcterms:created>
  <dcterms:modified xsi:type="dcterms:W3CDTF">2009-10-08T23:38:36Z</dcterms:modified>
</cp:coreProperties>
</file>